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FG definitiu\EXCELS BONS TFG\EXCELS\"/>
    </mc:Choice>
  </mc:AlternateContent>
  <xr:revisionPtr revIDLastSave="0" documentId="13_ncr:1_{CA402402-4C88-4DC5-91B0-A28D56DF7A15}" xr6:coauthVersionLast="33" xr6:coauthVersionMax="33" xr10:uidLastSave="{00000000-0000-0000-0000-000000000000}"/>
  <bookViews>
    <workbookView xWindow="0" yWindow="0" windowWidth="20490" windowHeight="6945" activeTab="1" xr2:uid="{82D6D72D-9A11-4C9B-9322-18839E460743}"/>
  </bookViews>
  <sheets>
    <sheet name="Anàlisi potència real" sheetId="3" r:id="rId1"/>
    <sheet name="MEMORIA" sheetId="1" r:id="rId2"/>
    <sheet name="Taules resum" sheetId="2" r:id="rId3"/>
  </sheets>
  <definedNames>
    <definedName name="_xlnm.Print_Area" localSheetId="0">'Anàlisi potència real'!$B$5:$O$147</definedName>
    <definedName name="_xlnm.Print_Area" localSheetId="1">MEMORIA!$B$5:$AR$151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T39" i="1" l="1"/>
  <c r="T113" i="1"/>
  <c r="G74" i="2" l="1"/>
  <c r="G75" i="2"/>
  <c r="G76" i="2"/>
  <c r="G77" i="2"/>
  <c r="G78" i="2"/>
  <c r="G79" i="2"/>
  <c r="G80" i="2"/>
  <c r="G81" i="2"/>
  <c r="G82" i="2"/>
  <c r="G83" i="2"/>
  <c r="G84" i="2"/>
  <c r="G85" i="2"/>
  <c r="G73" i="2"/>
  <c r="G93" i="2" l="1"/>
  <c r="G94" i="2"/>
  <c r="G92" i="2"/>
  <c r="G39" i="2"/>
  <c r="G40" i="2"/>
  <c r="G41" i="2"/>
  <c r="G42" i="2"/>
  <c r="G43" i="2"/>
  <c r="G44" i="2"/>
  <c r="G45" i="2"/>
  <c r="G38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4" i="2"/>
  <c r="G16" i="2"/>
  <c r="G18" i="2"/>
  <c r="G19" i="2"/>
  <c r="G17" i="2"/>
  <c r="T107" i="1"/>
  <c r="T104" i="1"/>
  <c r="T100" i="1"/>
  <c r="T78" i="1"/>
  <c r="T58" i="1"/>
  <c r="T42" i="1"/>
  <c r="T40" i="1"/>
  <c r="P11" i="1"/>
  <c r="T38" i="1" l="1"/>
  <c r="V147" i="1"/>
  <c r="V145" i="1"/>
  <c r="V144" i="1"/>
  <c r="V139" i="1"/>
  <c r="V132" i="1"/>
  <c r="V129" i="1"/>
  <c r="V128" i="1"/>
  <c r="V127" i="1"/>
  <c r="V126" i="1"/>
  <c r="V125" i="1"/>
  <c r="V124" i="1"/>
  <c r="V123" i="1"/>
  <c r="V119" i="1"/>
  <c r="V117" i="1"/>
  <c r="V111" i="1"/>
  <c r="V110" i="1"/>
  <c r="V109" i="1"/>
  <c r="V107" i="1"/>
  <c r="V106" i="1"/>
  <c r="V105" i="1"/>
  <c r="V104" i="1"/>
  <c r="V100" i="1"/>
  <c r="V94" i="1"/>
  <c r="V92" i="1"/>
  <c r="V91" i="1"/>
  <c r="V90" i="1"/>
  <c r="V78" i="1"/>
  <c r="V76" i="1"/>
  <c r="V66" i="1"/>
  <c r="V64" i="1"/>
  <c r="V58" i="1"/>
  <c r="V56" i="1"/>
  <c r="V55" i="1"/>
  <c r="V54" i="1"/>
  <c r="V50" i="1"/>
  <c r="V49" i="1"/>
  <c r="V47" i="1"/>
  <c r="V46" i="1"/>
  <c r="V45" i="1"/>
  <c r="V38" i="1"/>
  <c r="V35" i="1"/>
  <c r="V31" i="1"/>
  <c r="V30" i="1"/>
  <c r="Y147" i="1"/>
  <c r="Y145" i="1"/>
  <c r="Y144" i="1"/>
  <c r="Y139" i="1"/>
  <c r="Y132" i="1"/>
  <c r="Y129" i="1"/>
  <c r="Y127" i="1"/>
  <c r="Y128" i="1"/>
  <c r="Y126" i="1"/>
  <c r="Y125" i="1"/>
  <c r="Y124" i="1"/>
  <c r="Y123" i="1"/>
  <c r="Y119" i="1"/>
  <c r="Y117" i="1"/>
  <c r="Y111" i="1"/>
  <c r="Y110" i="1"/>
  <c r="Y109" i="1"/>
  <c r="Y107" i="1"/>
  <c r="Y106" i="1"/>
  <c r="Y105" i="1"/>
  <c r="Y104" i="1"/>
  <c r="Y100" i="1"/>
  <c r="Y94" i="1"/>
  <c r="Y92" i="1"/>
  <c r="Y91" i="1"/>
  <c r="Y90" i="1"/>
  <c r="Y78" i="1"/>
  <c r="Y76" i="1"/>
  <c r="Y66" i="1"/>
  <c r="Y64" i="1"/>
  <c r="Y58" i="1"/>
  <c r="Y56" i="1"/>
  <c r="Y55" i="1"/>
  <c r="Y54" i="1"/>
  <c r="Y50" i="1"/>
  <c r="Y49" i="1"/>
  <c r="Y47" i="1"/>
  <c r="Y46" i="1"/>
  <c r="Y45" i="1"/>
  <c r="Y38" i="1"/>
  <c r="Y35" i="1"/>
  <c r="Y30" i="1"/>
  <c r="Y31" i="1"/>
  <c r="Y20" i="1"/>
  <c r="Y21" i="1"/>
  <c r="Y22" i="1"/>
  <c r="Y23" i="1"/>
  <c r="Y19" i="1"/>
  <c r="V20" i="1"/>
  <c r="V21" i="1"/>
  <c r="V22" i="1"/>
  <c r="V23" i="1"/>
  <c r="V19" i="1"/>
  <c r="R20" i="1"/>
  <c r="R21" i="1"/>
  <c r="R22" i="1"/>
  <c r="R23" i="1"/>
  <c r="R30" i="1"/>
  <c r="R31" i="1"/>
  <c r="R35" i="1"/>
  <c r="R38" i="1"/>
  <c r="R19" i="1"/>
  <c r="O120" i="3"/>
  <c r="O141" i="3"/>
  <c r="O88" i="3"/>
  <c r="O106" i="3"/>
  <c r="O46" i="3"/>
  <c r="O20" i="3"/>
  <c r="L46" i="3"/>
  <c r="L47" i="3"/>
  <c r="O47" i="3" s="1"/>
  <c r="L48" i="3"/>
  <c r="O48" i="3" s="1"/>
  <c r="L49" i="3"/>
  <c r="O49" i="3" s="1"/>
  <c r="L50" i="3"/>
  <c r="O50" i="3" s="1"/>
  <c r="L45" i="3"/>
  <c r="O45" i="3" s="1"/>
  <c r="L141" i="3"/>
  <c r="L140" i="3"/>
  <c r="O140" i="3" s="1"/>
  <c r="L120" i="3"/>
  <c r="L121" i="3"/>
  <c r="O121" i="3" s="1"/>
  <c r="L122" i="3"/>
  <c r="O122" i="3" s="1"/>
  <c r="L123" i="3"/>
  <c r="O123" i="3" s="1"/>
  <c r="L124" i="3"/>
  <c r="O124" i="3" s="1"/>
  <c r="L125" i="3"/>
  <c r="O125" i="3" s="1"/>
  <c r="L126" i="3"/>
  <c r="O126" i="3" s="1"/>
  <c r="L119" i="3"/>
  <c r="O119" i="3" s="1"/>
  <c r="L114" i="3"/>
  <c r="O114" i="3" s="1"/>
  <c r="L115" i="3"/>
  <c r="O115" i="3" s="1"/>
  <c r="L113" i="3"/>
  <c r="O113" i="3" s="1"/>
  <c r="L100" i="3"/>
  <c r="O100" i="3" s="1"/>
  <c r="L101" i="3"/>
  <c r="O101" i="3" s="1"/>
  <c r="L102" i="3"/>
  <c r="O102" i="3" s="1"/>
  <c r="L105" i="3"/>
  <c r="O105" i="3" s="1"/>
  <c r="L106" i="3"/>
  <c r="L107" i="3"/>
  <c r="O107" i="3" s="1"/>
  <c r="L96" i="3"/>
  <c r="O96" i="3" s="1"/>
  <c r="L87" i="3"/>
  <c r="O87" i="3" s="1"/>
  <c r="L88" i="3"/>
  <c r="L86" i="3"/>
  <c r="O86" i="3" s="1"/>
  <c r="L63" i="3"/>
  <c r="O63" i="3" s="1"/>
  <c r="L54" i="3"/>
  <c r="O54" i="3" s="1"/>
  <c r="L55" i="3"/>
  <c r="O55" i="3" s="1"/>
  <c r="L53" i="3"/>
  <c r="O53" i="3" s="1"/>
  <c r="L38" i="3"/>
  <c r="L37" i="3"/>
  <c r="L36" i="3"/>
  <c r="L33" i="3"/>
  <c r="L34" i="3"/>
  <c r="L32" i="3"/>
  <c r="L30" i="3"/>
  <c r="O30" i="3" s="1"/>
  <c r="L28" i="3"/>
  <c r="O28" i="3" s="1"/>
  <c r="L29" i="3"/>
  <c r="O29" i="3" s="1"/>
  <c r="L27" i="3"/>
  <c r="O27" i="3" s="1"/>
  <c r="L25" i="3"/>
  <c r="L26" i="3"/>
  <c r="L24" i="3"/>
  <c r="I23" i="3" s="1"/>
  <c r="L23" i="3" s="1"/>
  <c r="O23" i="3" s="1"/>
  <c r="L20" i="3"/>
  <c r="L21" i="3"/>
  <c r="O21" i="3" s="1"/>
  <c r="L22" i="3"/>
  <c r="O22" i="3" s="1"/>
  <c r="L19" i="3"/>
  <c r="O19" i="3" s="1"/>
  <c r="I143" i="3"/>
  <c r="I135" i="3"/>
  <c r="I128" i="3"/>
  <c r="I103" i="3"/>
  <c r="L103" i="3" s="1"/>
  <c r="O103" i="3" s="1"/>
  <c r="I96" i="3"/>
  <c r="I90" i="3"/>
  <c r="I77" i="3"/>
  <c r="I75" i="3"/>
  <c r="L75" i="3" s="1"/>
  <c r="O75" i="3" s="1"/>
  <c r="I65" i="3"/>
  <c r="L65" i="3" s="1"/>
  <c r="O65" i="3" s="1"/>
  <c r="I57" i="3"/>
  <c r="O38" i="3"/>
  <c r="G27" i="2"/>
  <c r="G28" i="2"/>
  <c r="G29" i="2"/>
  <c r="G30" i="2"/>
  <c r="G31" i="2"/>
  <c r="G26" i="2"/>
  <c r="G5" i="2"/>
  <c r="G6" i="2"/>
  <c r="G7" i="2"/>
  <c r="G8" i="2"/>
  <c r="G9" i="2"/>
  <c r="G10" i="2"/>
  <c r="G11" i="2"/>
  <c r="G12" i="2"/>
  <c r="G13" i="2"/>
  <c r="G14" i="2"/>
  <c r="G15" i="2"/>
  <c r="G4" i="2"/>
  <c r="G54" i="2"/>
  <c r="G55" i="2"/>
  <c r="G56" i="2"/>
  <c r="G57" i="2"/>
  <c r="G61" i="2"/>
  <c r="G53" i="2"/>
  <c r="G58" i="2"/>
  <c r="G59" i="2"/>
  <c r="G60" i="2"/>
  <c r="G62" i="2"/>
  <c r="G63" i="2"/>
  <c r="G64" i="2"/>
  <c r="C76" i="2"/>
  <c r="P74" i="2"/>
  <c r="P75" i="2"/>
  <c r="P76" i="2"/>
  <c r="P77" i="2"/>
  <c r="P78" i="2"/>
  <c r="P79" i="2"/>
  <c r="P80" i="2"/>
  <c r="P81" i="2"/>
  <c r="P82" i="2"/>
  <c r="P83" i="2"/>
  <c r="P84" i="2"/>
  <c r="P85" i="2"/>
  <c r="P73" i="2"/>
  <c r="P54" i="2"/>
  <c r="P55" i="2"/>
  <c r="P56" i="2"/>
  <c r="P57" i="2"/>
  <c r="P58" i="2"/>
  <c r="P59" i="2"/>
  <c r="P60" i="2"/>
  <c r="P61" i="2"/>
  <c r="P62" i="2"/>
  <c r="P63" i="2"/>
  <c r="P64" i="2"/>
  <c r="P65" i="2"/>
  <c r="P53" i="2"/>
  <c r="AR39" i="1"/>
  <c r="AR40" i="1"/>
  <c r="AR41" i="1"/>
  <c r="AR42" i="1"/>
  <c r="T56" i="1"/>
  <c r="P39" i="2"/>
  <c r="P40" i="2"/>
  <c r="P41" i="2"/>
  <c r="P42" i="2"/>
  <c r="P43" i="2"/>
  <c r="P44" i="2"/>
  <c r="P45" i="2"/>
  <c r="P38" i="2"/>
  <c r="T30" i="1"/>
  <c r="O44" i="3" l="1"/>
  <c r="I31" i="3"/>
  <c r="L31" i="3" s="1"/>
  <c r="O31" i="3" s="1"/>
  <c r="L135" i="3"/>
  <c r="O135" i="3" s="1"/>
  <c r="L77" i="3"/>
  <c r="O77" i="3" s="1"/>
  <c r="L90" i="3"/>
  <c r="O90" i="3" s="1"/>
  <c r="L143" i="3"/>
  <c r="O143" i="3" s="1"/>
  <c r="O118" i="3" s="1"/>
  <c r="I42" i="3" s="1"/>
  <c r="L42" i="3" s="1"/>
  <c r="O42" i="3" s="1"/>
  <c r="L57" i="3"/>
  <c r="O57" i="3" s="1"/>
  <c r="I35" i="3"/>
  <c r="L128" i="3"/>
  <c r="O128" i="3" s="1"/>
  <c r="L35" i="3"/>
  <c r="O35" i="3" s="1"/>
  <c r="I39" i="3"/>
  <c r="L39" i="3" s="1"/>
  <c r="O39" i="3" s="1"/>
  <c r="O112" i="3"/>
  <c r="O52" i="3" l="1"/>
  <c r="I40" i="3" s="1"/>
  <c r="L40" i="3" s="1"/>
  <c r="O40" i="3" s="1"/>
  <c r="I109" i="3"/>
  <c r="L109" i="3"/>
  <c r="O109" i="3" s="1"/>
  <c r="O85" i="3" l="1"/>
  <c r="I41" i="3" s="1"/>
  <c r="L41" i="3" s="1"/>
  <c r="O41" i="3" l="1"/>
  <c r="O17" i="3" s="1"/>
  <c r="I14" i="3" s="1"/>
  <c r="N149" i="1"/>
  <c r="N148" i="1"/>
  <c r="AR147" i="1"/>
  <c r="AQ147" i="1"/>
  <c r="AD147" i="1"/>
  <c r="T147" i="1"/>
  <c r="I147" i="1"/>
  <c r="N147" i="1" s="1"/>
  <c r="P147" i="1" s="1"/>
  <c r="AR145" i="1"/>
  <c r="AQ145" i="1"/>
  <c r="AD145" i="1"/>
  <c r="T145" i="1"/>
  <c r="N145" i="1"/>
  <c r="P145" i="1" s="1"/>
  <c r="AR144" i="1"/>
  <c r="AQ144" i="1"/>
  <c r="AD144" i="1"/>
  <c r="T144" i="1"/>
  <c r="N144" i="1"/>
  <c r="P144" i="1" s="1"/>
  <c r="N142" i="1"/>
  <c r="N141" i="1"/>
  <c r="N140" i="1"/>
  <c r="AR139" i="1"/>
  <c r="AQ139" i="1"/>
  <c r="AD139" i="1"/>
  <c r="T139" i="1"/>
  <c r="I139" i="1"/>
  <c r="N139" i="1" s="1"/>
  <c r="P139" i="1" s="1"/>
  <c r="N137" i="1"/>
  <c r="N136" i="1"/>
  <c r="N135" i="1"/>
  <c r="N134" i="1"/>
  <c r="N133" i="1"/>
  <c r="AR132" i="1"/>
  <c r="AQ132" i="1"/>
  <c r="AD132" i="1"/>
  <c r="T132" i="1"/>
  <c r="I132" i="1"/>
  <c r="N132" i="1" s="1"/>
  <c r="P132" i="1" s="1"/>
  <c r="AR130" i="1"/>
  <c r="AQ130" i="1"/>
  <c r="AD130" i="1"/>
  <c r="N130" i="1"/>
  <c r="AR129" i="1"/>
  <c r="AQ129" i="1"/>
  <c r="AD129" i="1"/>
  <c r="N129" i="1"/>
  <c r="P129" i="1" s="1"/>
  <c r="AR128" i="1"/>
  <c r="AQ128" i="1"/>
  <c r="AD128" i="1"/>
  <c r="N128" i="1"/>
  <c r="P128" i="1" s="1"/>
  <c r="AR127" i="1"/>
  <c r="AQ127" i="1"/>
  <c r="AD127" i="1"/>
  <c r="N127" i="1"/>
  <c r="P127" i="1" s="1"/>
  <c r="AR126" i="1"/>
  <c r="AQ126" i="1"/>
  <c r="AD126" i="1"/>
  <c r="N126" i="1"/>
  <c r="AR125" i="1"/>
  <c r="AQ125" i="1"/>
  <c r="AD125" i="1"/>
  <c r="N125" i="1"/>
  <c r="P125" i="1" s="1"/>
  <c r="AR124" i="1"/>
  <c r="AQ124" i="1"/>
  <c r="AD124" i="1"/>
  <c r="N124" i="1"/>
  <c r="P124" i="1" s="1"/>
  <c r="AR123" i="1"/>
  <c r="AQ123" i="1"/>
  <c r="AD123" i="1"/>
  <c r="N123" i="1"/>
  <c r="P123" i="1" s="1"/>
  <c r="AR119" i="1"/>
  <c r="AQ119" i="1"/>
  <c r="AD119" i="1"/>
  <c r="N119" i="1"/>
  <c r="AR118" i="1"/>
  <c r="AQ118" i="1"/>
  <c r="AD118" i="1"/>
  <c r="N118" i="1"/>
  <c r="AR117" i="1"/>
  <c r="AQ117" i="1"/>
  <c r="AD117" i="1"/>
  <c r="N117" i="1"/>
  <c r="AR113" i="1"/>
  <c r="AQ113" i="1"/>
  <c r="AD113" i="1"/>
  <c r="AR111" i="1"/>
  <c r="AQ111" i="1"/>
  <c r="AD111" i="1"/>
  <c r="T111" i="1"/>
  <c r="N111" i="1"/>
  <c r="AR110" i="1"/>
  <c r="AQ110" i="1"/>
  <c r="AD110" i="1"/>
  <c r="T110" i="1"/>
  <c r="N110" i="1"/>
  <c r="AR109" i="1"/>
  <c r="AQ109" i="1"/>
  <c r="AD109" i="1"/>
  <c r="T109" i="1"/>
  <c r="N109" i="1"/>
  <c r="AR107" i="1"/>
  <c r="AQ107" i="1"/>
  <c r="AD107" i="1"/>
  <c r="I107" i="1"/>
  <c r="N107" i="1" s="1"/>
  <c r="AR106" i="1"/>
  <c r="AQ106" i="1"/>
  <c r="AD106" i="1"/>
  <c r="T106" i="1"/>
  <c r="N106" i="1"/>
  <c r="AR105" i="1"/>
  <c r="AQ105" i="1"/>
  <c r="AD105" i="1"/>
  <c r="T105" i="1"/>
  <c r="N105" i="1"/>
  <c r="AR104" i="1"/>
  <c r="AQ104" i="1"/>
  <c r="AD104" i="1"/>
  <c r="N104" i="1"/>
  <c r="N102" i="1"/>
  <c r="N101" i="1"/>
  <c r="AR100" i="1"/>
  <c r="AQ100" i="1"/>
  <c r="AD100" i="1"/>
  <c r="I100" i="1"/>
  <c r="N100" i="1" s="1"/>
  <c r="N98" i="1"/>
  <c r="N97" i="1"/>
  <c r="N96" i="1"/>
  <c r="N95" i="1"/>
  <c r="AR94" i="1"/>
  <c r="AQ94" i="1"/>
  <c r="AD94" i="1"/>
  <c r="T94" i="1"/>
  <c r="I94" i="1"/>
  <c r="N94" i="1" s="1"/>
  <c r="AR92" i="1"/>
  <c r="AQ92" i="1"/>
  <c r="AD92" i="1"/>
  <c r="T92" i="1"/>
  <c r="N92" i="1"/>
  <c r="AR91" i="1"/>
  <c r="AQ91" i="1"/>
  <c r="AD91" i="1"/>
  <c r="T91" i="1"/>
  <c r="N91" i="1"/>
  <c r="R91" i="1" s="1"/>
  <c r="AR90" i="1"/>
  <c r="AQ90" i="1"/>
  <c r="AD90" i="1"/>
  <c r="T90" i="1"/>
  <c r="N90" i="1"/>
  <c r="N83" i="1"/>
  <c r="N82" i="1"/>
  <c r="N81" i="1"/>
  <c r="N80" i="1"/>
  <c r="N79" i="1"/>
  <c r="AR78" i="1"/>
  <c r="AQ78" i="1"/>
  <c r="AD78" i="1"/>
  <c r="I78" i="1"/>
  <c r="N78" i="1" s="1"/>
  <c r="AR76" i="1"/>
  <c r="AQ76" i="1"/>
  <c r="AD76" i="1"/>
  <c r="T76" i="1"/>
  <c r="I76" i="1"/>
  <c r="N76" i="1" s="1"/>
  <c r="AR66" i="1"/>
  <c r="AQ66" i="1"/>
  <c r="AD66" i="1"/>
  <c r="T66" i="1"/>
  <c r="I66" i="1"/>
  <c r="N66" i="1" s="1"/>
  <c r="AR64" i="1"/>
  <c r="AQ64" i="1"/>
  <c r="AD64" i="1"/>
  <c r="T64" i="1"/>
  <c r="N64" i="1"/>
  <c r="N62" i="1"/>
  <c r="N61" i="1"/>
  <c r="N60" i="1"/>
  <c r="N59" i="1"/>
  <c r="AR58" i="1"/>
  <c r="AQ58" i="1"/>
  <c r="AD58" i="1"/>
  <c r="I58" i="1"/>
  <c r="N58" i="1" s="1"/>
  <c r="AR56" i="1"/>
  <c r="AQ56" i="1"/>
  <c r="AD56" i="1"/>
  <c r="N56" i="1"/>
  <c r="AR55" i="1"/>
  <c r="AQ55" i="1"/>
  <c r="AD55" i="1"/>
  <c r="T55" i="1"/>
  <c r="N55" i="1"/>
  <c r="AR54" i="1"/>
  <c r="AQ54" i="1"/>
  <c r="AD54" i="1"/>
  <c r="T54" i="1"/>
  <c r="N54" i="1"/>
  <c r="AR50" i="1"/>
  <c r="AQ50" i="1"/>
  <c r="AD50" i="1"/>
  <c r="N50" i="1"/>
  <c r="AR49" i="1"/>
  <c r="AQ49" i="1"/>
  <c r="AD49" i="1"/>
  <c r="N49" i="1"/>
  <c r="AR48" i="1"/>
  <c r="AQ48" i="1"/>
  <c r="AD48" i="1"/>
  <c r="N48" i="1"/>
  <c r="AR47" i="1"/>
  <c r="AQ47" i="1"/>
  <c r="AD47" i="1"/>
  <c r="N47" i="1"/>
  <c r="AR46" i="1"/>
  <c r="AQ46" i="1"/>
  <c r="AD46" i="1"/>
  <c r="N46" i="1"/>
  <c r="AR45" i="1"/>
  <c r="AQ45" i="1"/>
  <c r="AD45" i="1"/>
  <c r="N45" i="1"/>
  <c r="AQ42" i="1"/>
  <c r="AD42" i="1"/>
  <c r="AQ41" i="1"/>
  <c r="AD41" i="1"/>
  <c r="U41" i="1"/>
  <c r="AQ40" i="1"/>
  <c r="AD40" i="1"/>
  <c r="AQ39" i="1"/>
  <c r="AD39" i="1"/>
  <c r="AR38" i="1"/>
  <c r="AQ38" i="1"/>
  <c r="AD38" i="1"/>
  <c r="N38" i="1"/>
  <c r="P38" i="1" s="1"/>
  <c r="N37" i="1"/>
  <c r="N36" i="1"/>
  <c r="AR35" i="1"/>
  <c r="AQ35" i="1"/>
  <c r="AD35" i="1"/>
  <c r="T35" i="1"/>
  <c r="N34" i="1"/>
  <c r="N33" i="1"/>
  <c r="N32" i="1"/>
  <c r="AR31" i="1"/>
  <c r="AQ31" i="1"/>
  <c r="AD31" i="1"/>
  <c r="T31" i="1"/>
  <c r="AR30" i="1"/>
  <c r="AQ30" i="1"/>
  <c r="AD30" i="1"/>
  <c r="N30" i="1"/>
  <c r="P30" i="1" s="1"/>
  <c r="AR29" i="1"/>
  <c r="AQ29" i="1"/>
  <c r="AD29" i="1"/>
  <c r="N29" i="1"/>
  <c r="AR28" i="1"/>
  <c r="AQ28" i="1"/>
  <c r="AD28" i="1"/>
  <c r="N28" i="1"/>
  <c r="AR27" i="1"/>
  <c r="AQ27" i="1"/>
  <c r="AD27" i="1"/>
  <c r="N27" i="1"/>
  <c r="N26" i="1"/>
  <c r="N25" i="1"/>
  <c r="N24" i="1"/>
  <c r="AR23" i="1"/>
  <c r="AQ23" i="1"/>
  <c r="AD23" i="1"/>
  <c r="AR22" i="1"/>
  <c r="AQ22" i="1"/>
  <c r="AD22" i="1"/>
  <c r="U22" i="1"/>
  <c r="T22" i="1"/>
  <c r="N22" i="1"/>
  <c r="P22" i="1" s="1"/>
  <c r="AR21" i="1"/>
  <c r="AQ21" i="1"/>
  <c r="AD21" i="1"/>
  <c r="N21" i="1"/>
  <c r="P21" i="1" s="1"/>
  <c r="AR20" i="1"/>
  <c r="AQ20" i="1"/>
  <c r="AD20" i="1"/>
  <c r="U20" i="1"/>
  <c r="N20" i="1"/>
  <c r="P20" i="1" s="1"/>
  <c r="AR19" i="1"/>
  <c r="AQ19" i="1"/>
  <c r="AD19" i="1"/>
  <c r="T19" i="1"/>
  <c r="N19" i="1"/>
  <c r="P19" i="1" s="1"/>
  <c r="AQ14" i="1"/>
  <c r="AD14" i="1"/>
  <c r="R14" i="1" s="1"/>
  <c r="Y14" i="1"/>
  <c r="AA14" i="1" s="1"/>
  <c r="AB14" i="1" s="1"/>
  <c r="V14" i="1"/>
  <c r="T14" i="1"/>
  <c r="P14" i="1"/>
  <c r="P130" i="1" l="1"/>
  <c r="V130" i="1"/>
  <c r="Y130" i="1"/>
  <c r="V118" i="1"/>
  <c r="Y118" i="1"/>
  <c r="P29" i="1"/>
  <c r="Y29" i="1"/>
  <c r="AA29" i="1" s="1"/>
  <c r="AB29" i="1" s="1"/>
  <c r="R29" i="1"/>
  <c r="V29" i="1"/>
  <c r="P28" i="1"/>
  <c r="V28" i="1"/>
  <c r="Y28" i="1"/>
  <c r="R28" i="1"/>
  <c r="P27" i="1"/>
  <c r="V27" i="1"/>
  <c r="R27" i="1"/>
  <c r="Y27" i="1"/>
  <c r="AA27" i="1" s="1"/>
  <c r="AB27" i="1" s="1"/>
  <c r="V48" i="1"/>
  <c r="Y48" i="1"/>
  <c r="R66" i="1"/>
  <c r="P66" i="1"/>
  <c r="P90" i="1"/>
  <c r="R90" i="1"/>
  <c r="R46" i="1"/>
  <c r="P46" i="1"/>
  <c r="P48" i="1"/>
  <c r="R48" i="1"/>
  <c r="P50" i="1"/>
  <c r="R50" i="1"/>
  <c r="R100" i="1"/>
  <c r="P100" i="1"/>
  <c r="R105" i="1"/>
  <c r="P105" i="1"/>
  <c r="P111" i="1"/>
  <c r="R111" i="1"/>
  <c r="R45" i="1"/>
  <c r="P45" i="1"/>
  <c r="P47" i="1"/>
  <c r="R47" i="1"/>
  <c r="P49" i="1"/>
  <c r="R49" i="1"/>
  <c r="P54" i="1"/>
  <c r="R54" i="1"/>
  <c r="R76" i="1"/>
  <c r="P76" i="1"/>
  <c r="P106" i="1"/>
  <c r="R106" i="1"/>
  <c r="R117" i="1"/>
  <c r="P117" i="1"/>
  <c r="P118" i="1"/>
  <c r="R118" i="1"/>
  <c r="P119" i="1"/>
  <c r="R119" i="1"/>
  <c r="R55" i="1"/>
  <c r="P55" i="1"/>
  <c r="P78" i="1"/>
  <c r="R78" i="1"/>
  <c r="P92" i="1"/>
  <c r="R92" i="1"/>
  <c r="P107" i="1"/>
  <c r="R107" i="1"/>
  <c r="R109" i="1"/>
  <c r="P109" i="1"/>
  <c r="R58" i="1"/>
  <c r="P58" i="1"/>
  <c r="P64" i="1"/>
  <c r="R64" i="1"/>
  <c r="P94" i="1"/>
  <c r="R94" i="1"/>
  <c r="R104" i="1"/>
  <c r="P104" i="1"/>
  <c r="P110" i="1"/>
  <c r="R110" i="1"/>
  <c r="P56" i="1"/>
  <c r="R56" i="1"/>
  <c r="P126" i="1"/>
  <c r="P91" i="1"/>
  <c r="AA28" i="1"/>
  <c r="AB28" i="1" s="1"/>
  <c r="R124" i="1"/>
  <c r="R128" i="1"/>
  <c r="I35" i="1"/>
  <c r="N35" i="1" s="1"/>
  <c r="P35" i="1" s="1"/>
  <c r="AA22" i="1"/>
  <c r="AB22" i="1" s="1"/>
  <c r="I11" i="3"/>
  <c r="N44" i="1"/>
  <c r="N23" i="1"/>
  <c r="P23" i="1" s="1"/>
  <c r="AA20" i="1"/>
  <c r="AB20" i="1" s="1"/>
  <c r="I31" i="1"/>
  <c r="N31" i="1" s="1"/>
  <c r="P31" i="1" s="1"/>
  <c r="R123" i="1"/>
  <c r="AA30" i="1"/>
  <c r="AB30" i="1" s="1"/>
  <c r="R145" i="1"/>
  <c r="N53" i="1"/>
  <c r="I40" i="1" s="1"/>
  <c r="N40" i="1" s="1"/>
  <c r="R130" i="1"/>
  <c r="R126" i="1"/>
  <c r="R147" i="1"/>
  <c r="R132" i="1"/>
  <c r="AA19" i="1"/>
  <c r="AB19" i="1" s="1"/>
  <c r="R139" i="1"/>
  <c r="N122" i="1"/>
  <c r="I42" i="1" s="1"/>
  <c r="N42" i="1" s="1"/>
  <c r="N116" i="1"/>
  <c r="R125" i="1"/>
  <c r="R127" i="1"/>
  <c r="R129" i="1"/>
  <c r="R144" i="1"/>
  <c r="P42" i="1" l="1"/>
  <c r="Y42" i="1"/>
  <c r="R42" i="1"/>
  <c r="V42" i="1"/>
  <c r="P40" i="1"/>
  <c r="V40" i="1"/>
  <c r="Y40" i="1"/>
  <c r="R40" i="1"/>
  <c r="AA23" i="1"/>
  <c r="AB23" i="1" s="1"/>
  <c r="AA35" i="1"/>
  <c r="AB35" i="1" s="1"/>
  <c r="AA31" i="1"/>
  <c r="AB31" i="1" s="1"/>
  <c r="AA21" i="1"/>
  <c r="AB21" i="1" s="1"/>
  <c r="AA38" i="1"/>
  <c r="AB38" i="1" s="1"/>
  <c r="I113" i="1"/>
  <c r="N113" i="1" s="1"/>
  <c r="I39" i="1"/>
  <c r="N39" i="1" s="1"/>
  <c r="R113" i="1" l="1"/>
  <c r="Y113" i="1"/>
  <c r="P113" i="1"/>
  <c r="V113" i="1"/>
  <c r="P39" i="1"/>
  <c r="Y39" i="1"/>
  <c r="AA39" i="1" s="1"/>
  <c r="R39" i="1"/>
  <c r="V39" i="1"/>
  <c r="AA42" i="1"/>
  <c r="AA129" i="1" s="1"/>
  <c r="AB129" i="1" s="1"/>
  <c r="AA40" i="1"/>
  <c r="AA56" i="1" s="1"/>
  <c r="AB56" i="1" s="1"/>
  <c r="N89" i="1"/>
  <c r="I41" i="1" s="1"/>
  <c r="N41" i="1" s="1"/>
  <c r="P41" i="1" l="1"/>
  <c r="V41" i="1"/>
  <c r="R41" i="1"/>
  <c r="Y41" i="1"/>
  <c r="AA41" i="1" s="1"/>
  <c r="AA55" i="1"/>
  <c r="AB55" i="1" s="1"/>
  <c r="AA78" i="1"/>
  <c r="AB78" i="1" s="1"/>
  <c r="AA127" i="1"/>
  <c r="AB127" i="1" s="1"/>
  <c r="AA147" i="1"/>
  <c r="AB147" i="1" s="1"/>
  <c r="AA145" i="1"/>
  <c r="AB145" i="1" s="1"/>
  <c r="AA139" i="1"/>
  <c r="AB139" i="1" s="1"/>
  <c r="AB42" i="1"/>
  <c r="AA128" i="1"/>
  <c r="AB128" i="1" s="1"/>
  <c r="AA144" i="1"/>
  <c r="AB144" i="1" s="1"/>
  <c r="AA125" i="1"/>
  <c r="AB125" i="1" s="1"/>
  <c r="AA132" i="1"/>
  <c r="AB132" i="1" s="1"/>
  <c r="AA124" i="1"/>
  <c r="AB124" i="1" s="1"/>
  <c r="AA123" i="1"/>
  <c r="AB123" i="1" s="1"/>
  <c r="AA130" i="1"/>
  <c r="AB130" i="1" s="1"/>
  <c r="AA126" i="1"/>
  <c r="AB126" i="1" s="1"/>
  <c r="AA66" i="1"/>
  <c r="AB66" i="1" s="1"/>
  <c r="AA64" i="1"/>
  <c r="AB64" i="1" s="1"/>
  <c r="AA76" i="1"/>
  <c r="AB76" i="1" s="1"/>
  <c r="AA54" i="1"/>
  <c r="AB54" i="1" s="1"/>
  <c r="AA58" i="1"/>
  <c r="AB58" i="1" s="1"/>
  <c r="AB40" i="1"/>
  <c r="AB39" i="1"/>
  <c r="AA45" i="1"/>
  <c r="AB45" i="1" s="1"/>
  <c r="AA48" i="1"/>
  <c r="AB48" i="1" s="1"/>
  <c r="AA46" i="1"/>
  <c r="AB46" i="1" s="1"/>
  <c r="AA49" i="1"/>
  <c r="AB49" i="1" s="1"/>
  <c r="AA50" i="1"/>
  <c r="AB50" i="1" s="1"/>
  <c r="AA47" i="1"/>
  <c r="AB47" i="1" s="1"/>
  <c r="N17" i="1"/>
  <c r="AB41" i="1" l="1"/>
  <c r="AA92" i="1"/>
  <c r="AB92" i="1" s="1"/>
  <c r="AA104" i="1"/>
  <c r="AB104" i="1" s="1"/>
  <c r="AA110" i="1"/>
  <c r="AB110" i="1" s="1"/>
  <c r="AA105" i="1"/>
  <c r="AB105" i="1" s="1"/>
  <c r="AA111" i="1"/>
  <c r="AB111" i="1" s="1"/>
  <c r="AA90" i="1"/>
  <c r="AB90" i="1" s="1"/>
  <c r="AA109" i="1"/>
  <c r="AB109" i="1" s="1"/>
  <c r="AA91" i="1"/>
  <c r="AB91" i="1" s="1"/>
  <c r="AA100" i="1"/>
  <c r="AB100" i="1" s="1"/>
  <c r="AA94" i="1"/>
  <c r="AB94" i="1" s="1"/>
  <c r="AA106" i="1"/>
  <c r="AB106" i="1" s="1"/>
  <c r="AA107" i="1"/>
  <c r="AB107" i="1" s="1"/>
  <c r="AA113" i="1"/>
  <c r="I14" i="1"/>
  <c r="I11" i="1"/>
  <c r="L14" i="1" l="1"/>
  <c r="AB113" i="1"/>
  <c r="AA118" i="1"/>
  <c r="AB118" i="1" s="1"/>
  <c r="AA119" i="1"/>
  <c r="AB119" i="1" s="1"/>
  <c r="AA117" i="1"/>
  <c r="AB1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T14" authorId="0" shapeId="0" xr:uid="{5DF298FE-C216-4E2B-93C2-3854C8561435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Mirar si aplicar factor corrector de terreno humedo (0,70) o poco humedo (0,85)</t>
        </r>
      </text>
    </comment>
  </commentList>
</comments>
</file>

<file path=xl/sharedStrings.xml><?xml version="1.0" encoding="utf-8"?>
<sst xmlns="http://schemas.openxmlformats.org/spreadsheetml/2006/main" count="1125" uniqueCount="369">
  <si>
    <t>CU=</t>
  </si>
  <si>
    <t>(Siemens ·m / mm2)</t>
  </si>
  <si>
    <t>Al=</t>
  </si>
  <si>
    <t>1 Siemens = 1/Ohm</t>
  </si>
  <si>
    <t>(Art. 18)</t>
  </si>
  <si>
    <r>
      <t xml:space="preserve"> Model ELEC 3:</t>
    </r>
    <r>
      <rPr>
        <b/>
        <sz val="20"/>
        <rFont val="Arial"/>
        <family val="2"/>
      </rPr>
      <t xml:space="preserve"> MEMÒRIA TÈCNICA</t>
    </r>
  </si>
  <si>
    <t>RE BT</t>
  </si>
  <si>
    <t>TRAM</t>
  </si>
  <si>
    <t>Nº Fases</t>
  </si>
  <si>
    <t>Tensión línea (V)</t>
  </si>
  <si>
    <t>Potència prevista (W)</t>
  </si>
  <si>
    <t>Punts d'utilització</t>
  </si>
  <si>
    <t xml:space="preserve">K </t>
  </si>
  <si>
    <t>Factor Simult.(Fs)</t>
  </si>
  <si>
    <t>Factor Utilitz. (Fu)</t>
  </si>
  <si>
    <t>Potència de càlcul (W)</t>
  </si>
  <si>
    <t>cos fi</t>
  </si>
  <si>
    <t>Intensitat  (A)</t>
  </si>
  <si>
    <t>Intensitat
del
PIA (A)</t>
  </si>
  <si>
    <t>Secció calculada mm2</t>
  </si>
  <si>
    <t>Secció per fase mm2</t>
  </si>
  <si>
    <t>Long. m</t>
  </si>
  <si>
    <t>Moment elèc. (kW*m)</t>
  </si>
  <si>
    <t>Caiguda de Tensió</t>
  </si>
  <si>
    <t>Caract. Conduct.</t>
  </si>
  <si>
    <t>Tipus de canalització</t>
  </si>
  <si>
    <t>Conduc. Neutre (mm2)</t>
  </si>
  <si>
    <t>Conduc. Protec. (mm2)</t>
  </si>
  <si>
    <t>s/receptor</t>
  </si>
  <si>
    <t>IMA</t>
  </si>
  <si>
    <t>parcial (V)</t>
  </si>
  <si>
    <t>total   (V)</t>
  </si>
  <si>
    <t>total  (%)</t>
  </si>
  <si>
    <t>Màx. S/ITC BT 19 (%)</t>
  </si>
  <si>
    <t>Màx. S/ITC BT 19 (V)</t>
  </si>
  <si>
    <t>TIPUS Coure</t>
  </si>
  <si>
    <t>Tensió assignada del cable</t>
  </si>
  <si>
    <t>sense tub protector (sistema)</t>
  </si>
  <si>
    <t>sota tub: diam. mm.</t>
  </si>
  <si>
    <t>conduct. soterrat prof m.</t>
  </si>
  <si>
    <t>(A)</t>
  </si>
  <si>
    <t>encast.</t>
  </si>
  <si>
    <t>sense  encastar</t>
  </si>
  <si>
    <t>Pc= Potència a contractar</t>
  </si>
  <si>
    <t>ICP III+N</t>
  </si>
  <si>
    <t>Pc=</t>
  </si>
  <si>
    <t>Linea</t>
  </si>
  <si>
    <t>P1=Potència que pot subministrar la DI= Potència Màxima Admissible</t>
  </si>
  <si>
    <t>IGA III+N</t>
  </si>
  <si>
    <t>DI (Derivació Individual) (A-B)</t>
  </si>
  <si>
    <t>P1=</t>
  </si>
  <si>
    <t>RZ1-K</t>
  </si>
  <si>
    <t>0,6/1kV</t>
  </si>
  <si>
    <t>Tub</t>
  </si>
  <si>
    <t>Segons Instrucció 1/2014</t>
  </si>
  <si>
    <t>P2=Potència instal·lació receptora</t>
  </si>
  <si>
    <t>DERIVACIONS</t>
  </si>
  <si>
    <t>QGBT</t>
  </si>
  <si>
    <t>QUADRE GENERAL BT</t>
  </si>
  <si>
    <t>P2=</t>
  </si>
  <si>
    <t>1.1</t>
  </si>
  <si>
    <t>Enll. Campanes ind. Magatzem</t>
  </si>
  <si>
    <t>Safata</t>
  </si>
  <si>
    <t>1.2</t>
  </si>
  <si>
    <t xml:space="preserve">Enll. Entrada Magatzem </t>
  </si>
  <si>
    <t>H07Z1-K</t>
  </si>
  <si>
    <t>750V</t>
  </si>
  <si>
    <t>1.3</t>
  </si>
  <si>
    <t>Enll. Lavabos PB</t>
  </si>
  <si>
    <t>1.4</t>
  </si>
  <si>
    <t>Enll. Sales adjacents magatzem</t>
  </si>
  <si>
    <t>1.5</t>
  </si>
  <si>
    <t>Emergència Magatzem</t>
  </si>
  <si>
    <t>Enll.Emergència magatzem</t>
  </si>
  <si>
    <t>Enll.Emer. Sales adjacents</t>
  </si>
  <si>
    <t>Enll. Emergència lavabos</t>
  </si>
  <si>
    <t>1.6</t>
  </si>
  <si>
    <t>Força lavabos PB</t>
  </si>
  <si>
    <t>1.7</t>
  </si>
  <si>
    <t>Força I  Endolls Z.Magatzem</t>
  </si>
  <si>
    <t>1.8</t>
  </si>
  <si>
    <t>Força III Endolls Z.Magatzem</t>
  </si>
  <si>
    <t>1.9</t>
  </si>
  <si>
    <t>Línia clima màquina exterior</t>
  </si>
  <si>
    <t>Canal</t>
  </si>
  <si>
    <t>1.10</t>
  </si>
  <si>
    <t>Línia unitats int. Altell 1</t>
  </si>
  <si>
    <t>Unitat interior PLFY-P20VBM-E</t>
  </si>
  <si>
    <t>Unitat interior PLFY-P32VBM-E</t>
  </si>
  <si>
    <t>Unitat interior PLFY-P40VBM-E</t>
  </si>
  <si>
    <t>1.11</t>
  </si>
  <si>
    <t>Línia unitats int. Altell 2</t>
  </si>
  <si>
    <t>Unitat interior PLFY-P50VBM-E</t>
  </si>
  <si>
    <t>1.12</t>
  </si>
  <si>
    <t xml:space="preserve">Central det. incendis </t>
  </si>
  <si>
    <t>1.13</t>
  </si>
  <si>
    <t>Línia SQ1 a Subq. Oficina</t>
  </si>
  <si>
    <t>1.14</t>
  </si>
  <si>
    <t>Línia SQ2 a Subq. Taller 1</t>
  </si>
  <si>
    <t>1.15</t>
  </si>
  <si>
    <t>Línia SQ3 a Subq. Taller 2</t>
  </si>
  <si>
    <t>1.16</t>
  </si>
  <si>
    <t>Línia SQ4 a Subq. Of.Tècnica</t>
  </si>
  <si>
    <t>SQ.1.</t>
  </si>
  <si>
    <t xml:space="preserve">SUBQ. OF. ADMIN. (Altell 2) </t>
  </si>
  <si>
    <t>2.1</t>
  </si>
  <si>
    <t>Enll. Panells LED</t>
  </si>
  <si>
    <t>2.2</t>
  </si>
  <si>
    <t>Enll. Emergència Altell 2</t>
  </si>
  <si>
    <t>2.3</t>
  </si>
  <si>
    <t>Impressora</t>
  </si>
  <si>
    <t>2.4</t>
  </si>
  <si>
    <t>Força Endolls</t>
  </si>
  <si>
    <t>2.5</t>
  </si>
  <si>
    <t xml:space="preserve">Ordinadors </t>
  </si>
  <si>
    <t>Servidor</t>
  </si>
  <si>
    <t>SQ.2.</t>
  </si>
  <si>
    <t>SUBQUADRE TALLER</t>
  </si>
  <si>
    <t>3.1</t>
  </si>
  <si>
    <t>Enll. 1 Sala1 Davant Assajos</t>
  </si>
  <si>
    <t>3.2</t>
  </si>
  <si>
    <t>Enll. Emergència</t>
  </si>
  <si>
    <t>3.3</t>
  </si>
  <si>
    <t>Fça 1  End. Sala 1 Davant Assatjos</t>
  </si>
  <si>
    <t>3.4</t>
  </si>
  <si>
    <t>LÍNIA PREMSES</t>
  </si>
  <si>
    <t>3.4.1</t>
  </si>
  <si>
    <t>Premsa 100kN MC02</t>
  </si>
  <si>
    <t>3.4.2</t>
  </si>
  <si>
    <t>Premsa Formigó 1200kN</t>
  </si>
  <si>
    <t>3.4.3</t>
  </si>
  <si>
    <t>Premsa 500kN</t>
  </si>
  <si>
    <t>3.4.4</t>
  </si>
  <si>
    <t>Premsa 1000kN DICPC</t>
  </si>
  <si>
    <t>3.5</t>
  </si>
  <si>
    <t xml:space="preserve">Pèndol MC18 </t>
  </si>
  <si>
    <t>3.6</t>
  </si>
  <si>
    <t>LÍNIA DURÒMETRES</t>
  </si>
  <si>
    <t>3.6.1</t>
  </si>
  <si>
    <t>Duròmetre MC35</t>
  </si>
  <si>
    <t>3.6.2</t>
  </si>
  <si>
    <t>Duròmetre MC05</t>
  </si>
  <si>
    <t>3.6.3</t>
  </si>
  <si>
    <t>Duròmetre MC36</t>
  </si>
  <si>
    <t>3.6.4</t>
  </si>
  <si>
    <t>Duròmetre MC04</t>
  </si>
  <si>
    <t>3.6.5</t>
  </si>
  <si>
    <t>Duròmetre M 31</t>
  </si>
  <si>
    <t>3.6.6</t>
  </si>
  <si>
    <t>Duròmetre MC21</t>
  </si>
  <si>
    <t>3.6.7</t>
  </si>
  <si>
    <t>Duròmetre M 90</t>
  </si>
  <si>
    <t>3.6.8</t>
  </si>
  <si>
    <t>Duròmetre M 91</t>
  </si>
  <si>
    <t>3.7</t>
  </si>
  <si>
    <t>Espectrògraf M21 Argon</t>
  </si>
  <si>
    <t>3.8</t>
  </si>
  <si>
    <t>LÍNIA FORNS</t>
  </si>
  <si>
    <t>3.8.1</t>
  </si>
  <si>
    <t>Forn 1</t>
  </si>
  <si>
    <t>3.8.2</t>
  </si>
  <si>
    <t>Forn 2</t>
  </si>
  <si>
    <t>3.8.3</t>
  </si>
  <si>
    <t>Forn 3</t>
  </si>
  <si>
    <t>3.8.4</t>
  </si>
  <si>
    <t>Estufa 1</t>
  </si>
  <si>
    <t>3.8.5</t>
  </si>
  <si>
    <t>Estufa 2</t>
  </si>
  <si>
    <t>SQ.3.</t>
  </si>
  <si>
    <t>Sala Taller 2: Sala darrere</t>
  </si>
  <si>
    <t>4.1</t>
  </si>
  <si>
    <t>Enll. 2 Sala 2 Darrere Taller</t>
  </si>
  <si>
    <t>4.2</t>
  </si>
  <si>
    <t>Fça 2 End. Sala 2 Darrere Taller</t>
  </si>
  <si>
    <t>4.3</t>
  </si>
  <si>
    <t>Enll. Emergència 2 Sala Darrere</t>
  </si>
  <si>
    <t>4.4</t>
  </si>
  <si>
    <t>LÍNIA SERRA-POLIDORES-TAL.</t>
  </si>
  <si>
    <t>4.4.1</t>
  </si>
  <si>
    <t>Serra Vertical</t>
  </si>
  <si>
    <t>4.4.2</t>
  </si>
  <si>
    <t>Polidora (1)</t>
  </si>
  <si>
    <t>4.4.3</t>
  </si>
  <si>
    <t>Polidora (2)</t>
  </si>
  <si>
    <t>4.4.4</t>
  </si>
  <si>
    <t>Taladro</t>
  </si>
  <si>
    <t>4.5</t>
  </si>
  <si>
    <t>LÍNIA TRONÇADORES</t>
  </si>
  <si>
    <t>4.5.1</t>
  </si>
  <si>
    <t>Tronçadora (1)</t>
  </si>
  <si>
    <t>4.5.2</t>
  </si>
  <si>
    <t>Tronçadora (2)</t>
  </si>
  <si>
    <t>4.6</t>
  </si>
  <si>
    <t>Fresadora (1) Gran</t>
  </si>
  <si>
    <t>4.7</t>
  </si>
  <si>
    <t>Fresadora (2) Petita</t>
  </si>
  <si>
    <t>4.8</t>
  </si>
  <si>
    <t>Torn</t>
  </si>
  <si>
    <t>4.9</t>
  </si>
  <si>
    <t>Fresadora Correa F3UE</t>
  </si>
  <si>
    <t>4.10</t>
  </si>
  <si>
    <t>Serra (1)</t>
  </si>
  <si>
    <t>4.11</t>
  </si>
  <si>
    <t>Serra (2) Petita</t>
  </si>
  <si>
    <t>4.12</t>
  </si>
  <si>
    <t>Serra (3) Mitjana</t>
  </si>
  <si>
    <t>4.13</t>
  </si>
  <si>
    <t>Línia SQ2.1  a Subq.Pati ext.</t>
  </si>
  <si>
    <t>4.14</t>
  </si>
  <si>
    <t>SQ.2.1</t>
  </si>
  <si>
    <t>SUB-SUBQUADRE PATI EXT.</t>
  </si>
  <si>
    <t>5.1</t>
  </si>
  <si>
    <t>Enllumenat Pati Ext.</t>
  </si>
  <si>
    <t>5.2</t>
  </si>
  <si>
    <t>Força Pati Exterior</t>
  </si>
  <si>
    <t>5.3</t>
  </si>
  <si>
    <t>Radials (moles)</t>
  </si>
  <si>
    <t>Soldadura (no es fa servir)</t>
  </si>
  <si>
    <t>SQ.4.</t>
  </si>
  <si>
    <t>SUBQ. OFIC. TÈC. (Altell 1)</t>
  </si>
  <si>
    <t>Enllum.  Panells LED</t>
  </si>
  <si>
    <t>Enllum. Downlight Lavabos+entr</t>
  </si>
  <si>
    <t xml:space="preserve">Enll. Emergència </t>
  </si>
  <si>
    <t>5.4</t>
  </si>
  <si>
    <t>Força 1 Of. Tècnica</t>
  </si>
  <si>
    <t>5.5</t>
  </si>
  <si>
    <t>Força 2 Of. Tècnica</t>
  </si>
  <si>
    <t>5.6</t>
  </si>
  <si>
    <t>Ordinadors</t>
  </si>
  <si>
    <t>5.7</t>
  </si>
  <si>
    <t>Nevera</t>
  </si>
  <si>
    <t>5.8</t>
  </si>
  <si>
    <t>Microones</t>
  </si>
  <si>
    <t>Sala 8</t>
  </si>
  <si>
    <t>LÍNIA MACROS/MICROS</t>
  </si>
  <si>
    <t>MacroAV100</t>
  </si>
  <si>
    <t>Micro AV 10</t>
  </si>
  <si>
    <t>Micro AV 09</t>
  </si>
  <si>
    <t>Macroscopi</t>
  </si>
  <si>
    <t>Microscopi</t>
  </si>
  <si>
    <t>LÍNIA POLIDORES 1,2,3</t>
  </si>
  <si>
    <t>4.12.1</t>
  </si>
  <si>
    <t>Polidora 1</t>
  </si>
  <si>
    <t>4.12.2</t>
  </si>
  <si>
    <t>Polidora 2</t>
  </si>
  <si>
    <t>4.12.3</t>
  </si>
  <si>
    <t>Polidora 3</t>
  </si>
  <si>
    <t>30.1</t>
  </si>
  <si>
    <t>Extractor Macro</t>
  </si>
  <si>
    <t>30.2</t>
  </si>
  <si>
    <t>Extractor 2</t>
  </si>
  <si>
    <t>LÍNIA BANYS</t>
  </si>
  <si>
    <t>4.15.1</t>
  </si>
  <si>
    <t>Bany   AV105</t>
  </si>
  <si>
    <t>4.15.2</t>
  </si>
  <si>
    <t>Bany M92</t>
  </si>
  <si>
    <t>Factors</t>
  </si>
  <si>
    <t>Tub:</t>
  </si>
  <si>
    <t>Canal:</t>
  </si>
  <si>
    <t>Safata:</t>
  </si>
  <si>
    <t>CAP</t>
  </si>
  <si>
    <t xml:space="preserve">Potència a contractar </t>
  </si>
  <si>
    <t>Aillament --&gt; ITC BT 19</t>
  </si>
  <si>
    <t xml:space="preserve">Aïllam. Instal. 
 </t>
  </si>
  <si>
    <t>ITC-BT-19 Taula D</t>
  </si>
  <si>
    <t>Fc</t>
  </si>
  <si>
    <t>Fu</t>
  </si>
  <si>
    <t>Fs</t>
  </si>
  <si>
    <t>Pot. Total calculada [W]</t>
  </si>
  <si>
    <t>Pot. Prevista [W]</t>
  </si>
  <si>
    <t>Circuit</t>
  </si>
  <si>
    <t>Long [m]</t>
  </si>
  <si>
    <t>Secció calculada [mm2]</t>
  </si>
  <si>
    <t>Secció a instal·lar [mm2]</t>
  </si>
  <si>
    <t>Factor agrupament</t>
  </si>
  <si>
    <t>IMA corregit [A]</t>
  </si>
  <si>
    <t>&gt;</t>
  </si>
  <si>
    <t>e[%] càlcul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</si>
  <si>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</si>
  <si>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</si>
  <si>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</si>
  <si>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</si>
  <si>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</si>
  <si>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</si>
  <si>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</si>
  <si>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</si>
  <si>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</si>
  <si>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C1.10</t>
  </si>
  <si>
    <t>C1.11</t>
  </si>
  <si>
    <t>Tensió [V]</t>
  </si>
  <si>
    <t>cosϕ</t>
  </si>
  <si>
    <t>Iz[A]</t>
  </si>
  <si>
    <t>In[A]</t>
  </si>
  <si>
    <t>Ib[A]</t>
  </si>
  <si>
    <t>≥</t>
  </si>
  <si>
    <t>SQ1</t>
  </si>
  <si>
    <t>2.6</t>
  </si>
  <si>
    <t>C2.1</t>
  </si>
  <si>
    <t>C2.2</t>
  </si>
  <si>
    <t>C2.3</t>
  </si>
  <si>
    <t>C2.4</t>
  </si>
  <si>
    <t>C2.5</t>
  </si>
  <si>
    <t>C2.6</t>
  </si>
  <si>
    <t xml:space="preserve">Intensitat
circuit
[A] </t>
  </si>
  <si>
    <t>IMA Taula ITC-BT-19
[A]</t>
  </si>
  <si>
    <t>Psim</t>
  </si>
  <si>
    <t>SQ2</t>
  </si>
  <si>
    <t>C3.1</t>
  </si>
  <si>
    <t>C3.2</t>
  </si>
  <si>
    <t>C3.3</t>
  </si>
  <si>
    <t>C3.4</t>
  </si>
  <si>
    <t>C3.5</t>
  </si>
  <si>
    <t>C3.6</t>
  </si>
  <si>
    <t>C3.7</t>
  </si>
  <si>
    <t>C3.8</t>
  </si>
  <si>
    <t>e[%] REBT</t>
  </si>
  <si>
    <t>≥0,5 Mohms</t>
  </si>
  <si>
    <t>SQ3</t>
  </si>
  <si>
    <t>C1.12</t>
  </si>
  <si>
    <t>C4.1</t>
  </si>
  <si>
    <t>C4.2</t>
  </si>
  <si>
    <t>C4.3</t>
  </si>
  <si>
    <t>C4.4</t>
  </si>
  <si>
    <t>C4.5</t>
  </si>
  <si>
    <t>C4.6</t>
  </si>
  <si>
    <t>C4.7</t>
  </si>
  <si>
    <t>C4.8</t>
  </si>
  <si>
    <t>C4.9</t>
  </si>
  <si>
    <t>C4.10</t>
  </si>
  <si>
    <t>C4.11</t>
  </si>
  <si>
    <t>C4.12</t>
  </si>
  <si>
    <t>SQ4</t>
  </si>
  <si>
    <t>SQ3.1</t>
  </si>
  <si>
    <t>SQ.1</t>
  </si>
  <si>
    <t>SQ.2</t>
  </si>
  <si>
    <t>SQ.3</t>
  </si>
  <si>
    <t>SQ.4</t>
  </si>
  <si>
    <t>SQ.3.1</t>
  </si>
  <si>
    <t>Línea</t>
  </si>
  <si>
    <t>Preal=</t>
  </si>
  <si>
    <t>Preal=Potència real analitzada</t>
  </si>
  <si>
    <t>Fem coincidir la P1 amb Pc</t>
  </si>
  <si>
    <t>Anàlisi potència real</t>
  </si>
  <si>
    <t>&lt;- Màxim s'utilitza una màquina d'aquesta línia</t>
  </si>
  <si>
    <t>Es preveu com a màxim un ús de potència de 3500</t>
  </si>
  <si>
    <t>&gt; Màxim tres duròmetres funcionant simultaniament</t>
  </si>
  <si>
    <t>-&gt; Màxim funciona una premsa. Es preveu una potència màxima de 3500</t>
  </si>
  <si>
    <t>-&gt; funciona una tronçadora</t>
  </si>
  <si>
    <t>C5.1</t>
  </si>
  <si>
    <t>C5.2</t>
  </si>
  <si>
    <t>C5.3</t>
  </si>
  <si>
    <t>C5.4</t>
  </si>
  <si>
    <t>C5.5</t>
  </si>
  <si>
    <t>C5.6</t>
  </si>
  <si>
    <t>C5.7</t>
  </si>
  <si>
    <t>C5.8</t>
  </si>
  <si>
    <t>C5.9</t>
  </si>
  <si>
    <t>C5.10</t>
  </si>
  <si>
    <t>C5.11</t>
  </si>
  <si>
    <t>C5.12</t>
  </si>
  <si>
    <t>C5.13</t>
  </si>
  <si>
    <t>C6.1</t>
  </si>
  <si>
    <t>C6.2</t>
  </si>
  <si>
    <t>C6.3</t>
  </si>
  <si>
    <t>5.9</t>
  </si>
  <si>
    <t>5.10</t>
  </si>
  <si>
    <t>5.11</t>
  </si>
  <si>
    <t>5.12</t>
  </si>
  <si>
    <t>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</si>
</sst>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#,##0.0"/>
    <numFmt numFmtId="167" formatCode="_-* #,##0_-;\-* #,##0_-;_-* &quot;-&quot;??_-;_-@_-"/>
  </numFmts>
  <fonts count="40" x14ac:knownFonts="1">
    <font>
      <sz val="10"/>
      <name val="Arial"/>
    </font>
    <font>
      <sz val="10"/>
      <color indexed="17"/>
      <name val="Arial"/>
      <family val="2"/>
    </font>
    <font>
      <sz val="11"/>
      <color rgb="FF4F4F4F"/>
      <name val="Calibri"/>
      <family val="2"/>
      <scheme val="minor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i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0"/>
      <name val="Arial"/>
      <family val="2"/>
    </font>
    <font>
      <i/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8F10D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933">
    <xf numFmtId="0" fontId="0" fillId="0" borderId="0" xfId="0"/>
    <xf numFmtId="0" fontId="1" fillId="0" borderId="0" xfId="0" applyFont="1" applyAlignment="1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/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12" fillId="0" borderId="21" xfId="0" applyNumberFormat="1" applyFont="1" applyBorder="1" applyAlignment="1" applyProtection="1">
      <alignment horizontal="center" vertical="center" wrapText="1"/>
      <protection locked="0"/>
    </xf>
    <xf numFmtId="3" fontId="12" fillId="0" borderId="21" xfId="0" applyNumberFormat="1" applyFont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Border="1" applyAlignment="1" applyProtection="1">
      <alignment horizontal="center" vertical="center" wrapText="1"/>
    </xf>
    <xf numFmtId="1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1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0" applyNumberFormat="1" applyFont="1" applyBorder="1" applyAlignment="1" applyProtection="1">
      <alignment horizontal="center" vertical="center" wrapText="1"/>
      <protection locked="0"/>
    </xf>
    <xf numFmtId="4" fontId="7" fillId="0" borderId="23" xfId="0" applyNumberFormat="1" applyFont="1" applyBorder="1" applyAlignment="1" applyProtection="1">
      <alignment horizontal="center" vertical="center" wrapText="1"/>
      <protection locked="0"/>
    </xf>
    <xf numFmtId="3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Border="1" applyAlignment="1" applyProtection="1">
      <alignment horizontal="center" vertical="center" wrapText="1"/>
      <protection locked="0"/>
    </xf>
    <xf numFmtId="1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2" fontId="7" fillId="0" borderId="23" xfId="0" applyNumberFormat="1" applyFont="1" applyBorder="1" applyAlignment="1" applyProtection="1">
      <alignment horizontal="center" vertical="center" wrapText="1"/>
    </xf>
    <xf numFmtId="10" fontId="12" fillId="0" borderId="22" xfId="0" applyNumberFormat="1" applyFont="1" applyBorder="1" applyAlignment="1" applyProtection="1">
      <alignment horizontal="center" vertical="center" wrapText="1"/>
    </xf>
    <xf numFmtId="2" fontId="13" fillId="0" borderId="22" xfId="0" applyNumberFormat="1" applyFont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</xf>
    <xf numFmtId="1" fontId="12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3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3" xfId="0" applyNumberFormat="1" applyFont="1" applyBorder="1" applyAlignment="1" applyProtection="1">
      <alignment horizontal="center" vertical="center" wrapText="1"/>
      <protection locked="0"/>
    </xf>
    <xf numFmtId="4" fontId="12" fillId="0" borderId="22" xfId="0" applyNumberFormat="1" applyFont="1" applyBorder="1" applyAlignment="1" applyProtection="1">
      <alignment horizontal="center" vertical="center" wrapText="1"/>
      <protection locked="0"/>
    </xf>
    <xf numFmtId="4" fontId="12" fillId="0" borderId="29" xfId="0" applyNumberFormat="1" applyFont="1" applyBorder="1" applyAlignment="1" applyProtection="1">
      <alignment horizontal="center" vertical="center" wrapText="1"/>
      <protection locked="0"/>
    </xf>
    <xf numFmtId="4" fontId="12" fillId="0" borderId="21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3" fillId="6" borderId="23" xfId="0" applyFont="1" applyFill="1" applyBorder="1" applyAlignment="1">
      <alignment horizontal="center" vertical="center" wrapText="1"/>
    </xf>
    <xf numFmtId="1" fontId="7" fillId="6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6" borderId="23" xfId="0" applyNumberFormat="1" applyFont="1" applyFill="1" applyBorder="1" applyAlignment="1" applyProtection="1">
      <alignment horizontal="center" vertical="center" wrapText="1"/>
    </xf>
    <xf numFmtId="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0" fontId="12" fillId="6" borderId="22" xfId="0" applyNumberFormat="1" applyFont="1" applyFill="1" applyBorder="1" applyAlignment="1" applyProtection="1">
      <alignment horizontal="center" vertical="center" wrapText="1"/>
    </xf>
    <xf numFmtId="2" fontId="13" fillId="6" borderId="22" xfId="0" applyNumberFormat="1" applyFont="1" applyFill="1" applyBorder="1" applyAlignment="1" applyProtection="1">
      <alignment horizontal="center" vertical="center" wrapText="1"/>
    </xf>
    <xf numFmtId="0" fontId="12" fillId="6" borderId="23" xfId="0" applyFont="1" applyFill="1" applyBorder="1" applyAlignment="1" applyProtection="1">
      <alignment horizontal="center" vertical="center" wrapText="1"/>
      <protection locked="0"/>
    </xf>
    <xf numFmtId="1" fontId="7" fillId="6" borderId="23" xfId="0" applyNumberFormat="1" applyFont="1" applyFill="1" applyBorder="1" applyAlignment="1" applyProtection="1">
      <alignment horizontal="center" vertical="center" wrapText="1"/>
    </xf>
    <xf numFmtId="164" fontId="12" fillId="6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1" fontId="7" fillId="7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7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7" borderId="23" xfId="0" applyNumberFormat="1" applyFont="1" applyFill="1" applyBorder="1" applyAlignment="1" applyProtection="1">
      <alignment horizontal="center" vertical="center" wrapText="1"/>
      <protection locked="0"/>
    </xf>
    <xf numFmtId="4" fontId="7" fillId="7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23" xfId="0" applyNumberFormat="1" applyFont="1" applyFill="1" applyBorder="1" applyAlignment="1" applyProtection="1">
      <alignment horizontal="center" vertical="center" wrapText="1"/>
    </xf>
    <xf numFmtId="1" fontId="12" fillId="7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22" xfId="0" applyNumberFormat="1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  <protection locked="0"/>
    </xf>
    <xf numFmtId="3" fontId="9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</xf>
    <xf numFmtId="1" fontId="12" fillId="8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9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2" xfId="1" applyFont="1" applyFill="1" applyBorder="1" applyAlignment="1" applyProtection="1">
      <alignment horizontal="center" vertical="center" wrapText="1"/>
    </xf>
    <xf numFmtId="165" fontId="12" fillId="0" borderId="21" xfId="1" applyFont="1" applyFill="1" applyBorder="1" applyAlignment="1" applyProtection="1">
      <alignment horizontal="center" vertical="center" wrapText="1"/>
    </xf>
    <xf numFmtId="2" fontId="7" fillId="0" borderId="23" xfId="0" applyNumberFormat="1" applyFont="1" applyFill="1" applyBorder="1" applyAlignment="1" applyProtection="1">
      <alignment horizontal="center" vertical="center" wrapText="1"/>
    </xf>
    <xf numFmtId="2" fontId="12" fillId="0" borderId="22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/>
    </xf>
    <xf numFmtId="1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Border="1" applyAlignment="1" applyProtection="1">
      <alignment horizontal="center" vertical="center" wrapText="1"/>
      <protection locked="0"/>
    </xf>
    <xf numFmtId="9" fontId="12" fillId="0" borderId="22" xfId="0" applyNumberFormat="1" applyFont="1" applyBorder="1" applyAlignment="1" applyProtection="1">
      <alignment horizontal="center" vertical="center" wrapText="1"/>
    </xf>
    <xf numFmtId="2" fontId="9" fillId="0" borderId="22" xfId="0" applyNumberFormat="1" applyFont="1" applyBorder="1" applyAlignment="1" applyProtection="1">
      <alignment horizontal="center" vertical="center" wrapText="1"/>
    </xf>
    <xf numFmtId="0" fontId="9" fillId="0" borderId="2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1" fontId="16" fillId="0" borderId="21" xfId="0" applyNumberFormat="1" applyFont="1" applyBorder="1" applyAlignment="1" applyProtection="1">
      <alignment horizontal="center" vertical="center" wrapText="1"/>
      <protection locked="0"/>
    </xf>
    <xf numFmtId="3" fontId="16" fillId="0" borderId="21" xfId="0" applyNumberFormat="1" applyFont="1" applyBorder="1" applyAlignment="1" applyProtection="1">
      <alignment horizontal="center" vertical="center" wrapText="1"/>
      <protection locked="0"/>
    </xf>
    <xf numFmtId="4" fontId="16" fillId="0" borderId="21" xfId="0" applyNumberFormat="1" applyFont="1" applyBorder="1" applyAlignment="1" applyProtection="1">
      <alignment horizontal="center" vertical="center" wrapText="1"/>
      <protection locked="0"/>
    </xf>
    <xf numFmtId="4" fontId="16" fillId="0" borderId="23" xfId="0" applyNumberFormat="1" applyFont="1" applyBorder="1" applyAlignment="1" applyProtection="1">
      <alignment horizontal="center" vertical="center" wrapText="1"/>
      <protection locked="0"/>
    </xf>
    <xf numFmtId="4" fontId="12" fillId="0" borderId="23" xfId="0" quotePrefix="1" applyNumberFormat="1" applyFont="1" applyBorder="1" applyAlignment="1" applyProtection="1">
      <alignment horizontal="center" vertical="center" wrapTex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" fontId="12" fillId="0" borderId="3" xfId="0" applyNumberFormat="1" applyFont="1" applyBorder="1" applyAlignment="1" applyProtection="1">
      <alignment horizontal="center" vertical="center" wrapText="1"/>
      <protection locked="0"/>
    </xf>
    <xf numFmtId="2" fontId="12" fillId="0" borderId="3" xfId="0" applyNumberFormat="1" applyFont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Border="1" applyAlignment="1" applyProtection="1">
      <alignment horizontal="center" vertical="center" wrapText="1"/>
      <protection locked="0"/>
    </xf>
    <xf numFmtId="3" fontId="16" fillId="0" borderId="3" xfId="0" applyNumberFormat="1" applyFont="1" applyBorder="1" applyAlignment="1" applyProtection="1">
      <alignment horizontal="center" vertical="center" wrapText="1"/>
      <protection locked="0"/>
    </xf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4" fontId="16" fillId="0" borderId="3" xfId="0" applyNumberFormat="1" applyFont="1" applyBorder="1" applyAlignment="1" applyProtection="1">
      <alignment horizontal="center" vertical="center" wrapText="1"/>
      <protection locked="0"/>
    </xf>
    <xf numFmtId="4" fontId="16" fillId="0" borderId="24" xfId="0" applyNumberFormat="1" applyFont="1" applyBorder="1" applyAlignment="1" applyProtection="1">
      <alignment horizontal="center" vertical="center" wrapText="1"/>
      <protection locked="0"/>
    </xf>
    <xf numFmtId="2" fontId="12" fillId="0" borderId="22" xfId="1" applyNumberFormat="1" applyFont="1" applyBorder="1" applyAlignment="1" applyProtection="1">
      <alignment horizontal="center" vertical="center" wrapText="1"/>
    </xf>
    <xf numFmtId="2" fontId="12" fillId="0" borderId="21" xfId="1" applyNumberFormat="1" applyFont="1" applyBorder="1" applyAlignment="1" applyProtection="1">
      <alignment horizontal="center" vertical="center" wrapText="1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1" fontId="18" fillId="0" borderId="3" xfId="0" applyNumberFormat="1" applyFont="1" applyBorder="1" applyAlignment="1" applyProtection="1">
      <alignment horizontal="center" vertical="center" wrapText="1"/>
      <protection locked="0"/>
    </xf>
    <xf numFmtId="4" fontId="18" fillId="0" borderId="3" xfId="0" applyNumberFormat="1" applyFont="1" applyBorder="1" applyAlignment="1" applyProtection="1">
      <alignment horizontal="center" vertical="center" wrapText="1"/>
      <protection locked="0"/>
    </xf>
    <xf numFmtId="4" fontId="18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3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" xfId="0" applyNumberFormat="1" applyFont="1" applyFill="1" applyBorder="1" applyAlignment="1">
      <alignment horizontal="center" vertical="center" wrapText="1"/>
    </xf>
    <xf numFmtId="3" fontId="9" fillId="4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165" fontId="12" fillId="0" borderId="22" xfId="1" applyFont="1" applyBorder="1" applyAlignment="1" applyProtection="1">
      <alignment horizontal="center" vertical="center" wrapText="1"/>
    </xf>
    <xf numFmtId="165" fontId="12" fillId="0" borderId="21" xfId="1" applyFont="1" applyBorder="1" applyAlignment="1" applyProtection="1">
      <alignment horizontal="center" vertical="center" wrapText="1"/>
    </xf>
    <xf numFmtId="2" fontId="12" fillId="0" borderId="23" xfId="0" applyNumberFormat="1" applyFont="1" applyBorder="1" applyAlignment="1" applyProtection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1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23" xfId="0" applyNumberFormat="1" applyFont="1" applyFill="1" applyBorder="1" applyAlignment="1" applyProtection="1">
      <alignment horizontal="center" vertical="center" wrapText="1"/>
    </xf>
    <xf numFmtId="1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3" xfId="0" applyNumberFormat="1" applyFont="1" applyFill="1" applyBorder="1" applyAlignment="1" applyProtection="1">
      <alignment horizontal="center" vertical="center" wrapText="1"/>
    </xf>
    <xf numFmtId="2" fontId="12" fillId="4" borderId="22" xfId="0" applyNumberFormat="1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3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3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>
      <alignment horizontal="left" wrapText="1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 applyProtection="1">
      <alignment horizontal="center" vertical="center" wrapText="1"/>
      <protection locked="0"/>
    </xf>
    <xf numFmtId="4" fontId="7" fillId="0" borderId="21" xfId="0" applyNumberFormat="1" applyFont="1" applyBorder="1" applyAlignment="1" applyProtection="1">
      <alignment horizontal="center" vertical="center" wrapText="1"/>
      <protection locked="0"/>
    </xf>
    <xf numFmtId="4" fontId="7" fillId="0" borderId="23" xfId="0" quotePrefix="1" applyNumberFormat="1" applyFont="1" applyBorder="1" applyAlignment="1" applyProtection="1">
      <alignment horizontal="center" vertical="center" wrapText="1"/>
      <protection locked="0"/>
    </xf>
    <xf numFmtId="2" fontId="7" fillId="0" borderId="23" xfId="0" applyNumberFormat="1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3" fillId="0" borderId="23" xfId="0" applyNumberFormat="1" applyFont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Border="1" applyAlignment="1" applyProtection="1">
      <alignment horizontal="center" vertical="center" wrapText="1"/>
    </xf>
    <xf numFmtId="1" fontId="24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3" xfId="0" applyNumberFormat="1" applyFont="1" applyBorder="1" applyAlignment="1" applyProtection="1">
      <alignment horizontal="center" vertical="center" wrapText="1"/>
      <protection locked="0"/>
    </xf>
    <xf numFmtId="1" fontId="23" fillId="0" borderId="23" xfId="0" applyNumberFormat="1" applyFont="1" applyBorder="1" applyAlignment="1" applyProtection="1">
      <alignment horizontal="center" vertical="center" wrapText="1"/>
      <protection locked="0"/>
    </xf>
    <xf numFmtId="1" fontId="23" fillId="9" borderId="23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23" xfId="0" applyNumberFormat="1" applyFont="1" applyBorder="1" applyAlignment="1" applyProtection="1">
      <alignment horizontal="center" vertical="center" wrapText="1"/>
    </xf>
    <xf numFmtId="10" fontId="23" fillId="0" borderId="22" xfId="0" applyNumberFormat="1" applyFont="1" applyBorder="1" applyAlignment="1" applyProtection="1">
      <alignment horizontal="center" vertical="center" wrapText="1"/>
    </xf>
    <xf numFmtId="9" fontId="23" fillId="0" borderId="22" xfId="0" applyNumberFormat="1" applyFont="1" applyBorder="1" applyAlignment="1" applyProtection="1">
      <alignment horizontal="center" vertical="center" wrapText="1"/>
    </xf>
    <xf numFmtId="2" fontId="23" fillId="0" borderId="22" xfId="0" applyNumberFormat="1" applyFont="1" applyBorder="1" applyAlignment="1" applyProtection="1">
      <alignment horizontal="center" vertical="center" wrapText="1"/>
    </xf>
    <xf numFmtId="3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1" fontId="23" fillId="0" borderId="21" xfId="0" applyNumberFormat="1" applyFont="1" applyBorder="1" applyAlignment="1" applyProtection="1">
      <alignment horizontal="center" vertical="center" wrapText="1"/>
      <protection locked="0"/>
    </xf>
    <xf numFmtId="3" fontId="23" fillId="0" borderId="21" xfId="0" applyNumberFormat="1" applyFont="1" applyBorder="1" applyAlignment="1" applyProtection="1">
      <alignment horizontal="center" vertical="center" wrapText="1"/>
      <protection locked="0"/>
    </xf>
    <xf numFmtId="4" fontId="23" fillId="0" borderId="21" xfId="0" applyNumberFormat="1" applyFont="1" applyBorder="1" applyAlignment="1" applyProtection="1">
      <alignment horizontal="center" vertical="center" wrapText="1"/>
      <protection locked="0"/>
    </xf>
    <xf numFmtId="4" fontId="23" fillId="0" borderId="23" xfId="0" applyNumberFormat="1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horizontal="center" vertical="center" wrapText="1"/>
      <protection locked="0"/>
    </xf>
    <xf numFmtId="4" fontId="23" fillId="0" borderId="29" xfId="0" applyNumberFormat="1" applyFont="1" applyBorder="1" applyAlignment="1" applyProtection="1">
      <alignment horizontal="center" vertical="center" wrapText="1"/>
      <protection locked="0"/>
    </xf>
    <xf numFmtId="2" fontId="23" fillId="0" borderId="22" xfId="1" applyNumberFormat="1" applyFont="1" applyBorder="1" applyAlignment="1" applyProtection="1">
      <alignment horizontal="center" vertical="center" wrapText="1"/>
    </xf>
    <xf numFmtId="2" fontId="23" fillId="0" borderId="21" xfId="1" applyNumberFormat="1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2" fontId="25" fillId="0" borderId="22" xfId="0" applyNumberFormat="1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 wrapText="1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Border="1" applyAlignment="1" applyProtection="1">
      <alignment horizontal="center" vertical="center" wrapText="1"/>
      <protection locked="0"/>
    </xf>
    <xf numFmtId="1" fontId="7" fillId="9" borderId="23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2" xfId="0" applyNumberFormat="1" applyFont="1" applyBorder="1" applyAlignment="1" applyProtection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1" fontId="27" fillId="0" borderId="21" xfId="0" applyNumberFormat="1" applyFont="1" applyBorder="1" applyAlignment="1" applyProtection="1">
      <alignment horizontal="center" vertical="center" wrapText="1"/>
      <protection locked="0"/>
    </xf>
    <xf numFmtId="3" fontId="27" fillId="0" borderId="21" xfId="0" applyNumberFormat="1" applyFont="1" applyBorder="1" applyAlignment="1" applyProtection="1">
      <alignment horizontal="center" vertical="center" wrapText="1"/>
      <protection locked="0"/>
    </xf>
    <xf numFmtId="4" fontId="27" fillId="0" borderId="21" xfId="0" applyNumberFormat="1" applyFont="1" applyBorder="1" applyAlignment="1" applyProtection="1">
      <alignment horizontal="center" vertical="center" wrapText="1"/>
      <protection locked="0"/>
    </xf>
    <xf numFmtId="4" fontId="27" fillId="0" borderId="23" xfId="0" applyNumberFormat="1" applyFont="1" applyBorder="1" applyAlignment="1" applyProtection="1">
      <alignment horizontal="center" vertical="center" wrapText="1"/>
      <protection locked="0"/>
    </xf>
    <xf numFmtId="10" fontId="12" fillId="0" borderId="22" xfId="1" applyNumberFormat="1" applyFont="1" applyBorder="1" applyAlignment="1" applyProtection="1">
      <alignment horizontal="center" vertical="center" wrapText="1"/>
    </xf>
    <xf numFmtId="10" fontId="12" fillId="0" borderId="21" xfId="1" applyNumberFormat="1" applyFont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4" fontId="7" fillId="0" borderId="22" xfId="0" applyNumberFormat="1" applyFont="1" applyBorder="1" applyAlignment="1" applyProtection="1">
      <alignment horizontal="center" vertical="center" wrapText="1"/>
      <protection locked="0"/>
    </xf>
    <xf numFmtId="4" fontId="7" fillId="0" borderId="29" xfId="0" applyNumberFormat="1" applyFont="1" applyBorder="1" applyAlignment="1" applyProtection="1">
      <alignment horizontal="center" vertical="center" wrapText="1"/>
      <protection locked="0"/>
    </xf>
    <xf numFmtId="2" fontId="7" fillId="0" borderId="22" xfId="1" applyNumberFormat="1" applyFont="1" applyBorder="1" applyAlignment="1" applyProtection="1">
      <alignment horizontal="center" vertical="center" wrapText="1"/>
    </xf>
    <xf numFmtId="2" fontId="7" fillId="0" borderId="21" xfId="1" applyNumberFormat="1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166" fontId="24" fillId="0" borderId="23" xfId="0" applyNumberFormat="1" applyFont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Border="1" applyAlignment="1" applyProtection="1">
      <alignment horizontal="center" vertical="center" wrapText="1"/>
      <protection locked="0"/>
    </xf>
    <xf numFmtId="164" fontId="29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left" wrapText="1"/>
    </xf>
    <xf numFmtId="1" fontId="25" fillId="0" borderId="21" xfId="0" applyNumberFormat="1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Border="1" applyAlignment="1" applyProtection="1">
      <alignment horizontal="center" vertical="center" wrapText="1"/>
      <protection locked="0"/>
    </xf>
    <xf numFmtId="4" fontId="25" fillId="0" borderId="21" xfId="0" applyNumberFormat="1" applyFont="1" applyBorder="1" applyAlignment="1" applyProtection="1">
      <alignment horizontal="center" vertical="center" wrapText="1"/>
      <protection locked="0"/>
    </xf>
    <xf numFmtId="4" fontId="25" fillId="0" borderId="23" xfId="0" applyNumberFormat="1" applyFont="1" applyBorder="1" applyAlignment="1" applyProtection="1">
      <alignment horizontal="center" vertical="center" wrapText="1"/>
      <protection locked="0"/>
    </xf>
    <xf numFmtId="2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1" fontId="26" fillId="8" borderId="23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5" fillId="9" borderId="23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2" xfId="0" applyNumberFormat="1" applyFont="1" applyBorder="1" applyAlignment="1" applyProtection="1">
      <alignment horizontal="center" vertical="center" wrapText="1"/>
      <protection locked="0"/>
    </xf>
    <xf numFmtId="4" fontId="25" fillId="0" borderId="29" xfId="0" applyNumberFormat="1" applyFont="1" applyBorder="1" applyAlignment="1" applyProtection="1">
      <alignment horizontal="center" vertical="center" wrapText="1"/>
      <protection locked="0"/>
    </xf>
    <xf numFmtId="2" fontId="25" fillId="0" borderId="22" xfId="1" applyNumberFormat="1" applyFont="1" applyBorder="1" applyAlignment="1" applyProtection="1">
      <alignment horizontal="center" vertical="center" wrapText="1"/>
    </xf>
    <xf numFmtId="2" fontId="25" fillId="0" borderId="21" xfId="1" applyNumberFormat="1" applyFont="1" applyBorder="1" applyAlignment="1" applyProtection="1">
      <alignment horizontal="center" vertical="center" wrapText="1"/>
    </xf>
    <xf numFmtId="2" fontId="26" fillId="0" borderId="23" xfId="0" applyNumberFormat="1" applyFont="1" applyBorder="1" applyAlignment="1" applyProtection="1">
      <alignment horizontal="center" vertical="center" wrapText="1"/>
    </xf>
    <xf numFmtId="10" fontId="25" fillId="0" borderId="22" xfId="0" applyNumberFormat="1" applyFont="1" applyBorder="1" applyAlignment="1" applyProtection="1">
      <alignment horizontal="center" vertical="center" wrapText="1"/>
    </xf>
    <xf numFmtId="9" fontId="25" fillId="0" borderId="22" xfId="0" applyNumberFormat="1" applyFont="1" applyBorder="1" applyAlignment="1" applyProtection="1">
      <alignment horizontal="center" vertical="center" wrapText="1"/>
    </xf>
    <xf numFmtId="0" fontId="13" fillId="4" borderId="0" xfId="0" applyFont="1" applyFill="1" applyBorder="1" applyAlignment="1">
      <alignment horizontal="center"/>
    </xf>
    <xf numFmtId="2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23" xfId="0" applyNumberFormat="1" applyFont="1" applyFill="1" applyBorder="1" applyAlignment="1" applyProtection="1">
      <alignment horizontal="center" vertical="center" wrapText="1"/>
    </xf>
    <xf numFmtId="4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9" xfId="0" applyNumberFormat="1" applyFont="1" applyFill="1" applyBorder="1" applyAlignment="1" applyProtection="1">
      <alignment horizontal="center" vertical="center" wrapText="1"/>
      <protection locked="0"/>
    </xf>
    <xf numFmtId="165" fontId="12" fillId="4" borderId="22" xfId="1" applyFont="1" applyFill="1" applyBorder="1" applyAlignment="1" applyProtection="1">
      <alignment horizontal="center" vertical="center" wrapText="1"/>
    </xf>
    <xf numFmtId="165" fontId="12" fillId="4" borderId="21" xfId="1" applyFont="1" applyFill="1" applyBorder="1" applyAlignment="1" applyProtection="1">
      <alignment horizontal="center" vertical="center" wrapText="1"/>
    </xf>
    <xf numFmtId="2" fontId="7" fillId="4" borderId="23" xfId="0" applyNumberFormat="1" applyFont="1" applyFill="1" applyBorder="1" applyAlignment="1" applyProtection="1">
      <alignment horizontal="center" vertical="center" wrapText="1"/>
    </xf>
    <xf numFmtId="10" fontId="12" fillId="4" borderId="22" xfId="0" applyNumberFormat="1" applyFont="1" applyFill="1" applyBorder="1" applyAlignment="1" applyProtection="1">
      <alignment horizontal="center" vertical="center" wrapText="1"/>
    </xf>
    <xf numFmtId="2" fontId="9" fillId="4" borderId="22" xfId="0" applyNumberFormat="1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9" xfId="0" applyFont="1" applyFill="1" applyBorder="1" applyAlignment="1"/>
    <xf numFmtId="3" fontId="31" fillId="0" borderId="21" xfId="0" applyNumberFormat="1" applyFont="1" applyBorder="1" applyAlignment="1" applyProtection="1">
      <alignment horizontal="center" vertical="center" wrapText="1"/>
      <protection locked="0"/>
    </xf>
    <xf numFmtId="2" fontId="7" fillId="0" borderId="23" xfId="0" quotePrefix="1" applyNumberFormat="1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3" fillId="10" borderId="23" xfId="0" applyFont="1" applyFill="1" applyBorder="1" applyAlignment="1">
      <alignment horizontal="center" vertical="center" wrapText="1"/>
    </xf>
    <xf numFmtId="0" fontId="0" fillId="10" borderId="23" xfId="0" applyFill="1" applyBorder="1"/>
    <xf numFmtId="1" fontId="12" fillId="10" borderId="21" xfId="0" applyNumberFormat="1" applyFont="1" applyFill="1" applyBorder="1" applyAlignment="1" applyProtection="1">
      <alignment horizontal="center" vertical="center" wrapText="1"/>
      <protection locked="0"/>
    </xf>
    <xf numFmtId="3" fontId="12" fillId="10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21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23" xfId="0" applyNumberFormat="1" applyFont="1" applyFill="1" applyBorder="1" applyAlignment="1" applyProtection="1">
      <alignment horizontal="center" vertical="center" wrapText="1"/>
      <protection locked="0"/>
    </xf>
    <xf numFmtId="2" fontId="7" fillId="1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3" xfId="0" applyNumberFormat="1" applyFont="1" applyFill="1" applyBorder="1" applyAlignment="1" applyProtection="1">
      <alignment horizontal="center" vertical="center" wrapText="1"/>
    </xf>
    <xf numFmtId="164" fontId="7" fillId="1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10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10" borderId="23" xfId="0" applyNumberFormat="1" applyFont="1" applyFill="1" applyBorder="1" applyAlignment="1" applyProtection="1">
      <alignment horizontal="center" vertical="center" wrapText="1"/>
    </xf>
    <xf numFmtId="10" fontId="12" fillId="10" borderId="22" xfId="0" applyNumberFormat="1" applyFont="1" applyFill="1" applyBorder="1" applyAlignment="1" applyProtection="1">
      <alignment horizontal="center" vertical="center" wrapText="1"/>
    </xf>
    <xf numFmtId="9" fontId="12" fillId="10" borderId="22" xfId="0" applyNumberFormat="1" applyFont="1" applyFill="1" applyBorder="1" applyAlignment="1" applyProtection="1">
      <alignment horizontal="center" vertical="center" wrapText="1"/>
    </xf>
    <xf numFmtId="2" fontId="9" fillId="10" borderId="22" xfId="0" applyNumberFormat="1" applyFont="1" applyFill="1" applyBorder="1" applyAlignment="1" applyProtection="1">
      <alignment horizontal="center" vertical="center" wrapText="1"/>
    </xf>
    <xf numFmtId="3" fontId="9" fillId="10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0" fillId="0" borderId="23" xfId="0" applyFill="1" applyBorder="1"/>
    <xf numFmtId="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2" xfId="1" applyNumberFormat="1" applyFont="1" applyFill="1" applyBorder="1" applyAlignment="1" applyProtection="1">
      <alignment horizontal="center" vertical="center" wrapText="1"/>
    </xf>
    <xf numFmtId="2" fontId="7" fillId="0" borderId="21" xfId="1" applyNumberFormat="1" applyFont="1" applyFill="1" applyBorder="1" applyAlignment="1" applyProtection="1">
      <alignment horizontal="center" vertical="center" wrapText="1"/>
    </xf>
    <xf numFmtId="2" fontId="7" fillId="0" borderId="22" xfId="0" applyNumberFormat="1" applyFont="1" applyFill="1" applyBorder="1" applyAlignment="1" applyProtection="1">
      <alignment horizontal="center" vertical="center" wrapText="1"/>
    </xf>
    <xf numFmtId="2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3" fontId="7" fillId="1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10" borderId="23" xfId="0" applyNumberFormat="1" applyFont="1" applyFill="1" applyBorder="1" applyAlignment="1" applyProtection="1">
      <alignment horizontal="center" vertical="center" wrapText="1"/>
      <protection locked="0"/>
    </xf>
    <xf numFmtId="2" fontId="7" fillId="10" borderId="23" xfId="0" applyNumberFormat="1" applyFont="1" applyFill="1" applyBorder="1" applyAlignment="1" applyProtection="1">
      <alignment horizontal="center" vertical="center" wrapText="1"/>
    </xf>
    <xf numFmtId="2" fontId="7" fillId="10" borderId="22" xfId="0" applyNumberFormat="1" applyFont="1" applyFill="1" applyBorder="1" applyAlignment="1" applyProtection="1">
      <alignment horizontal="center" vertical="center" wrapText="1"/>
    </xf>
    <xf numFmtId="2" fontId="13" fillId="10" borderId="22" xfId="0" applyNumberFormat="1" applyFont="1" applyFill="1" applyBorder="1" applyAlignment="1" applyProtection="1">
      <alignment horizontal="center" vertical="center" wrapText="1"/>
    </xf>
    <xf numFmtId="0" fontId="12" fillId="10" borderId="23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5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2" fontId="7" fillId="4" borderId="22" xfId="0" applyNumberFormat="1" applyFont="1" applyFill="1" applyBorder="1" applyAlignment="1" applyProtection="1">
      <alignment horizontal="center" vertical="center" wrapText="1"/>
    </xf>
    <xf numFmtId="2" fontId="13" fillId="4" borderId="22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/>
    <xf numFmtId="0" fontId="9" fillId="0" borderId="21" xfId="0" applyFont="1" applyBorder="1" applyAlignment="1"/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2" fontId="23" fillId="0" borderId="23" xfId="0" applyNumberFormat="1" applyFont="1" applyBorder="1" applyAlignment="1" applyProtection="1">
      <alignment horizontal="center" vertical="center" wrapText="1"/>
    </xf>
    <xf numFmtId="164" fontId="24" fillId="0" borderId="23" xfId="0" applyNumberFormat="1" applyFont="1" applyBorder="1" applyAlignment="1" applyProtection="1">
      <alignment horizontal="center" vertical="center" wrapText="1"/>
      <protection locked="0"/>
    </xf>
    <xf numFmtId="1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1" fontId="23" fillId="0" borderId="3" xfId="0" applyNumberFormat="1" applyFont="1" applyBorder="1" applyAlignment="1" applyProtection="1">
      <alignment horizontal="center" vertical="center" wrapText="1"/>
      <protection locked="0"/>
    </xf>
    <xf numFmtId="3" fontId="23" fillId="0" borderId="3" xfId="0" applyNumberFormat="1" applyFont="1" applyBorder="1" applyAlignment="1" applyProtection="1">
      <alignment horizontal="center" vertical="center" wrapText="1"/>
      <protection locked="0"/>
    </xf>
    <xf numFmtId="4" fontId="23" fillId="0" borderId="3" xfId="0" applyNumberFormat="1" applyFont="1" applyBorder="1" applyAlignment="1" applyProtection="1">
      <alignment horizontal="center" vertical="center" wrapText="1"/>
      <protection locked="0"/>
    </xf>
    <xf numFmtId="4" fontId="23" fillId="0" borderId="24" xfId="0" applyNumberFormat="1" applyFont="1" applyBorder="1" applyAlignment="1" applyProtection="1">
      <alignment horizontal="center" vertical="center" wrapText="1"/>
      <protection locked="0"/>
    </xf>
    <xf numFmtId="2" fontId="23" fillId="0" borderId="24" xfId="0" applyNumberFormat="1" applyFont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Border="1" applyAlignment="1" applyProtection="1">
      <alignment horizontal="center" vertical="center" wrapText="1"/>
    </xf>
    <xf numFmtId="1" fontId="24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24" xfId="0" applyNumberFormat="1" applyFont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Border="1" applyAlignment="1" applyProtection="1">
      <alignment horizontal="center" vertical="center" wrapText="1"/>
      <protection locked="0"/>
    </xf>
    <xf numFmtId="1" fontId="23" fillId="9" borderId="24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" xfId="0" applyNumberFormat="1" applyFont="1" applyBorder="1" applyAlignment="1" applyProtection="1">
      <alignment horizontal="center" vertical="center" wrapText="1"/>
      <protection locked="0"/>
    </xf>
    <xf numFmtId="4" fontId="23" fillId="0" borderId="2" xfId="0" applyNumberFormat="1" applyFont="1" applyBorder="1" applyAlignment="1" applyProtection="1">
      <alignment horizontal="center" vertical="center" wrapText="1"/>
      <protection locked="0"/>
    </xf>
    <xf numFmtId="2" fontId="23" fillId="0" borderId="1" xfId="1" applyNumberFormat="1" applyFont="1" applyBorder="1" applyAlignment="1" applyProtection="1">
      <alignment horizontal="center" vertical="center" wrapText="1"/>
    </xf>
    <xf numFmtId="2" fontId="23" fillId="0" borderId="3" xfId="1" applyNumberFormat="1" applyFont="1" applyBorder="1" applyAlignment="1" applyProtection="1">
      <alignment horizontal="center" vertical="center" wrapText="1"/>
    </xf>
    <xf numFmtId="2" fontId="23" fillId="0" borderId="24" xfId="0" applyNumberFormat="1" applyFont="1" applyBorder="1" applyAlignment="1" applyProtection="1">
      <alignment horizontal="center" vertical="center" wrapText="1"/>
    </xf>
    <xf numFmtId="10" fontId="23" fillId="0" borderId="1" xfId="0" applyNumberFormat="1" applyFont="1" applyBorder="1" applyAlignment="1" applyProtection="1">
      <alignment horizontal="center" vertical="center" wrapText="1"/>
    </xf>
    <xf numFmtId="9" fontId="23" fillId="0" borderId="1" xfId="0" applyNumberFormat="1" applyFont="1" applyBorder="1" applyAlignment="1" applyProtection="1">
      <alignment horizontal="center" vertical="center" wrapText="1"/>
    </xf>
    <xf numFmtId="2" fontId="23" fillId="0" borderId="1" xfId="0" applyNumberFormat="1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12" fillId="0" borderId="0" xfId="0" applyFont="1" applyBorder="1" applyAlignment="1"/>
    <xf numFmtId="0" fontId="7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textRotation="90" wrapText="1"/>
    </xf>
    <xf numFmtId="0" fontId="9" fillId="0" borderId="0" xfId="0" applyFont="1" applyBorder="1" applyAlignment="1"/>
    <xf numFmtId="0" fontId="7" fillId="0" borderId="0" xfId="0" quotePrefix="1" applyFont="1" applyBorder="1" applyAlignment="1" applyProtection="1">
      <alignment vertical="center" wrapText="1"/>
      <protection locked="0"/>
    </xf>
    <xf numFmtId="1" fontId="12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/>
    <xf numFmtId="0" fontId="12" fillId="0" borderId="0" xfId="0" applyFont="1" applyBorder="1"/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wrapText="1"/>
    </xf>
    <xf numFmtId="167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vertical="center" wrapText="1"/>
      <protection locked="0"/>
    </xf>
    <xf numFmtId="0" fontId="20" fillId="0" borderId="0" xfId="0" applyFont="1" applyBorder="1"/>
    <xf numFmtId="3" fontId="0" fillId="0" borderId="0" xfId="0" applyNumberFormat="1" applyBorder="1"/>
    <xf numFmtId="4" fontId="0" fillId="0" borderId="0" xfId="0" applyNumberFormat="1" applyBorder="1"/>
    <xf numFmtId="4" fontId="2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5" fontId="0" fillId="0" borderId="0" xfId="1" applyFont="1" applyBorder="1"/>
    <xf numFmtId="4" fontId="20" fillId="0" borderId="0" xfId="0" applyNumberFormat="1" applyFont="1" applyBorder="1" applyAlignment="1">
      <alignment horizontal="right"/>
    </xf>
    <xf numFmtId="165" fontId="20" fillId="0" borderId="0" xfId="1" applyFont="1" applyBorder="1"/>
    <xf numFmtId="164" fontId="12" fillId="10" borderId="23" xfId="0" applyNumberFormat="1" applyFont="1" applyFill="1" applyBorder="1" applyAlignment="1" applyProtection="1">
      <alignment horizontal="center" vertical="center" wrapText="1"/>
    </xf>
    <xf numFmtId="1" fontId="9" fillId="0" borderId="2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/>
    <xf numFmtId="0" fontId="5" fillId="0" borderId="0" xfId="0" applyFont="1" applyBorder="1" applyAlignment="1">
      <alignment vertical="center"/>
    </xf>
    <xf numFmtId="164" fontId="12" fillId="7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2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5" xfId="0" applyNumberFormat="1" applyFont="1" applyBorder="1" applyAlignment="1" applyProtection="1">
      <alignment horizontal="center" vertical="center" wrapText="1"/>
      <protection locked="0"/>
    </xf>
    <xf numFmtId="164" fontId="29" fillId="0" borderId="25" xfId="0" applyNumberFormat="1" applyFont="1" applyBorder="1" applyAlignment="1" applyProtection="1">
      <alignment horizontal="center" vertical="center" wrapText="1"/>
      <protection locked="0"/>
    </xf>
    <xf numFmtId="1" fontId="12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2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1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Border="1" applyAlignment="1" applyProtection="1">
      <alignment horizontal="center" vertical="center" wrapText="1"/>
      <protection locked="0"/>
    </xf>
    <xf numFmtId="0" fontId="34" fillId="0" borderId="7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1" fontId="18" fillId="0" borderId="37" xfId="0" applyNumberFormat="1" applyFont="1" applyBorder="1" applyAlignment="1" applyProtection="1">
      <alignment horizontal="center" vertical="center" wrapText="1"/>
      <protection locked="0"/>
    </xf>
    <xf numFmtId="3" fontId="18" fillId="0" borderId="37" xfId="0" applyNumberFormat="1" applyFont="1" applyBorder="1" applyAlignment="1" applyProtection="1">
      <alignment horizontal="center" vertical="center" wrapText="1"/>
      <protection locked="0"/>
    </xf>
    <xf numFmtId="4" fontId="18" fillId="0" borderId="35" xfId="0" applyNumberFormat="1" applyFont="1" applyBorder="1" applyAlignment="1" applyProtection="1">
      <alignment horizontal="center" vertical="center" wrapText="1"/>
      <protection locked="0"/>
    </xf>
    <xf numFmtId="3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35" xfId="0" applyNumberFormat="1" applyFont="1" applyBorder="1" applyAlignment="1" applyProtection="1">
      <alignment horizontal="center" vertical="center" wrapText="1"/>
      <protection locked="0"/>
    </xf>
    <xf numFmtId="164" fontId="18" fillId="0" borderId="35" xfId="0" applyNumberFormat="1" applyFont="1" applyBorder="1" applyAlignment="1" applyProtection="1">
      <alignment horizontal="center" vertical="center" wrapText="1"/>
    </xf>
    <xf numFmtId="2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5" xfId="0" applyNumberFormat="1" applyFont="1" applyBorder="1" applyAlignment="1" applyProtection="1">
      <alignment horizontal="center" vertical="center" wrapText="1"/>
      <protection locked="0"/>
    </xf>
    <xf numFmtId="2" fontId="18" fillId="0" borderId="35" xfId="0" applyNumberFormat="1" applyFont="1" applyBorder="1" applyAlignment="1" applyProtection="1">
      <alignment horizontal="center" vertical="center" wrapText="1"/>
    </xf>
    <xf numFmtId="2" fontId="18" fillId="0" borderId="36" xfId="0" applyNumberFormat="1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3" fontId="17" fillId="0" borderId="35" xfId="0" applyNumberFormat="1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" fillId="0" borderId="8" xfId="0" applyFont="1" applyBorder="1"/>
    <xf numFmtId="3" fontId="3" fillId="0" borderId="9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3" fontId="1" fillId="0" borderId="9" xfId="0" applyNumberFormat="1" applyFont="1" applyBorder="1"/>
    <xf numFmtId="0" fontId="0" fillId="0" borderId="9" xfId="0" applyBorder="1"/>
    <xf numFmtId="0" fontId="0" fillId="0" borderId="10" xfId="0" applyBorder="1"/>
    <xf numFmtId="0" fontId="3" fillId="0" borderId="15" xfId="0" applyFont="1" applyBorder="1"/>
    <xf numFmtId="0" fontId="0" fillId="0" borderId="40" xfId="0" applyBorder="1"/>
    <xf numFmtId="0" fontId="0" fillId="0" borderId="42" xfId="0" applyBorder="1"/>
    <xf numFmtId="3" fontId="0" fillId="0" borderId="7" xfId="0" applyNumberFormat="1" applyBorder="1"/>
    <xf numFmtId="0" fontId="0" fillId="0" borderId="7" xfId="0" applyBorder="1"/>
    <xf numFmtId="4" fontId="0" fillId="0" borderId="7" xfId="0" applyNumberFormat="1" applyBorder="1"/>
    <xf numFmtId="4" fontId="4" fillId="0" borderId="7" xfId="0" applyNumberFormat="1" applyFont="1" applyBorder="1"/>
    <xf numFmtId="0" fontId="0" fillId="0" borderId="44" xfId="0" applyBorder="1"/>
    <xf numFmtId="0" fontId="0" fillId="0" borderId="45" xfId="0" applyBorder="1"/>
    <xf numFmtId="0" fontId="0" fillId="0" borderId="43" xfId="0" applyBorder="1"/>
    <xf numFmtId="2" fontId="12" fillId="0" borderId="29" xfId="0" applyNumberFormat="1" applyFont="1" applyBorder="1" applyAlignment="1" applyProtection="1">
      <alignment horizontal="center" vertical="center" wrapText="1"/>
    </xf>
    <xf numFmtId="164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12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24" xfId="0" applyNumberFormat="1" applyFont="1" applyFill="1" applyBorder="1" applyAlignment="1" applyProtection="1">
      <alignment horizontal="center" vertical="center" wrapText="1"/>
    </xf>
    <xf numFmtId="164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27" xfId="0" applyNumberFormat="1" applyFont="1" applyFill="1" applyBorder="1" applyAlignment="1" applyProtection="1">
      <alignment horizontal="center" vertical="center" wrapText="1"/>
    </xf>
    <xf numFmtId="2" fontId="7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wrapText="1"/>
    </xf>
    <xf numFmtId="0" fontId="9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5" fontId="20" fillId="0" borderId="0" xfId="1" applyFont="1" applyBorder="1"/>
    <xf numFmtId="165" fontId="0" fillId="0" borderId="0" xfId="1" applyFont="1" applyBorder="1"/>
    <xf numFmtId="4" fontId="23" fillId="0" borderId="22" xfId="0" applyNumberFormat="1" applyFont="1" applyBorder="1" applyAlignment="1" applyProtection="1">
      <alignment horizontal="center" vertical="center" wrapText="1"/>
      <protection locked="0"/>
    </xf>
    <xf numFmtId="4" fontId="23" fillId="0" borderId="29" xfId="0" applyNumberFormat="1" applyFont="1" applyBorder="1" applyAlignment="1" applyProtection="1">
      <alignment horizontal="center" vertical="center" wrapText="1"/>
      <protection locked="0"/>
    </xf>
    <xf numFmtId="4" fontId="23" fillId="0" borderId="21" xfId="0" applyNumberFormat="1" applyFont="1" applyBorder="1" applyAlignment="1" applyProtection="1">
      <alignment horizontal="center" vertical="center" wrapText="1"/>
      <protection locked="0"/>
    </xf>
    <xf numFmtId="2" fontId="23" fillId="0" borderId="22" xfId="1" applyNumberFormat="1" applyFont="1" applyBorder="1" applyAlignment="1" applyProtection="1">
      <alignment horizontal="center" vertical="center" wrapText="1"/>
    </xf>
    <xf numFmtId="2" fontId="23" fillId="0" borderId="21" xfId="1" applyNumberFormat="1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4" fontId="7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13" fillId="0" borderId="2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3" fillId="0" borderId="2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4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>
      <alignment horizontal="left" wrapText="1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22" xfId="0" applyNumberFormat="1" applyFont="1" applyFill="1" applyBorder="1" applyAlignment="1" applyProtection="1">
      <alignment horizontal="center" vertical="center" wrapText="1"/>
    </xf>
    <xf numFmtId="9" fontId="12" fillId="0" borderId="22" xfId="0" applyNumberFormat="1" applyFont="1" applyFill="1" applyBorder="1" applyAlignment="1" applyProtection="1">
      <alignment horizontal="center" vertical="center" wrapText="1"/>
    </xf>
    <xf numFmtId="2" fontId="9" fillId="0" borderId="22" xfId="0" applyNumberFormat="1" applyFont="1" applyFill="1" applyBorder="1" applyAlignment="1" applyProtection="1">
      <alignment horizontal="center" vertical="center" wrapText="1"/>
    </xf>
    <xf numFmtId="1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6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23" xfId="0" applyNumberFormat="1" applyFont="1" applyFill="1" applyBorder="1" applyAlignment="1" applyProtection="1">
      <alignment horizontal="center" vertical="center" wrapText="1"/>
      <protection locked="0"/>
    </xf>
    <xf numFmtId="10" fontId="12" fillId="6" borderId="1" xfId="0" applyNumberFormat="1" applyFont="1" applyFill="1" applyBorder="1" applyAlignment="1" applyProtection="1">
      <alignment horizontal="center" vertical="center" wrapText="1"/>
    </xf>
    <xf numFmtId="2" fontId="12" fillId="7" borderId="4" xfId="0" applyNumberFormat="1" applyFont="1" applyFill="1" applyBorder="1" applyAlignment="1" applyProtection="1">
      <alignment horizontal="center" vertical="center" wrapText="1"/>
    </xf>
    <xf numFmtId="4" fontId="12" fillId="0" borderId="14" xfId="0" applyNumberFormat="1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</xf>
    <xf numFmtId="2" fontId="12" fillId="0" borderId="17" xfId="0" applyNumberFormat="1" applyFont="1" applyBorder="1" applyAlignment="1" applyProtection="1">
      <alignment horizontal="center" vertical="center" wrapText="1"/>
    </xf>
    <xf numFmtId="4" fontId="12" fillId="0" borderId="35" xfId="0" applyNumberFormat="1" applyFont="1" applyBorder="1" applyAlignment="1" applyProtection="1">
      <alignment horizontal="center" vertical="center" wrapText="1"/>
      <protection locked="0"/>
    </xf>
    <xf numFmtId="2" fontId="7" fillId="0" borderId="35" xfId="0" applyNumberFormat="1" applyFont="1" applyBorder="1" applyAlignment="1" applyProtection="1">
      <alignment horizontal="center" vertical="center" wrapText="1"/>
    </xf>
    <xf numFmtId="2" fontId="12" fillId="0" borderId="39" xfId="0" applyNumberFormat="1" applyFont="1" applyBorder="1" applyAlignment="1" applyProtection="1">
      <alignment horizontal="center" vertical="center" wrapText="1"/>
    </xf>
    <xf numFmtId="2" fontId="38" fillId="0" borderId="23" xfId="0" applyNumberFormat="1" applyFont="1" applyBorder="1" applyAlignment="1">
      <alignment horizontal="center"/>
    </xf>
    <xf numFmtId="3" fontId="9" fillId="12" borderId="23" xfId="0" applyNumberFormat="1" applyFont="1" applyFill="1" applyBorder="1" applyAlignment="1" applyProtection="1">
      <alignment horizontal="center" vertical="center" wrapText="1"/>
      <protection locked="0"/>
    </xf>
    <xf numFmtId="2" fontId="38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3" fontId="12" fillId="0" borderId="23" xfId="0" applyNumberFormat="1" applyFont="1" applyBorder="1" applyAlignment="1" applyProtection="1">
      <alignment horizontal="center" vertical="center" wrapText="1"/>
      <protection locked="0"/>
    </xf>
    <xf numFmtId="1" fontId="16" fillId="0" borderId="23" xfId="0" applyNumberFormat="1" applyFont="1" applyBorder="1" applyAlignment="1" applyProtection="1">
      <alignment horizontal="center" vertical="center" wrapText="1"/>
      <protection locked="0"/>
    </xf>
    <xf numFmtId="3" fontId="16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Border="1" applyAlignment="1" applyProtection="1">
      <alignment horizontal="center" vertical="center" wrapText="1"/>
      <protection locked="0"/>
    </xf>
    <xf numFmtId="1" fontId="18" fillId="0" borderId="23" xfId="0" applyNumberFormat="1" applyFont="1" applyBorder="1" applyAlignment="1" applyProtection="1">
      <alignment horizontal="center" vertical="center" wrapText="1"/>
      <protection locked="0"/>
    </xf>
    <xf numFmtId="4" fontId="18" fillId="0" borderId="23" xfId="0" applyNumberFormat="1" applyFont="1" applyBorder="1" applyAlignment="1" applyProtection="1">
      <alignment horizontal="center" vertical="center" wrapText="1"/>
      <protection locked="0"/>
    </xf>
    <xf numFmtId="3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3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1" fillId="0" borderId="0" xfId="0" applyNumberFormat="1" applyFont="1" applyBorder="1"/>
    <xf numFmtId="4" fontId="4" fillId="0" borderId="0" xfId="0" applyNumberFormat="1" applyFont="1" applyBorder="1"/>
    <xf numFmtId="49" fontId="9" fillId="0" borderId="23" xfId="0" applyNumberFormat="1" applyFont="1" applyBorder="1" applyAlignment="1">
      <alignment horizontal="center" vertical="center" wrapText="1"/>
    </xf>
    <xf numFmtId="3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4" xfId="0" applyNumberFormat="1" applyFont="1" applyBorder="1" applyAlignment="1" applyProtection="1">
      <alignment horizontal="center" vertical="center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4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>
      <alignment horizontal="center" vertical="center" wrapText="1"/>
    </xf>
    <xf numFmtId="1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>
      <alignment horizontal="center" vertical="center" textRotation="90" wrapText="1"/>
    </xf>
    <xf numFmtId="2" fontId="7" fillId="12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Border="1" applyAlignment="1" applyProtection="1">
      <alignment horizontal="center" vertical="center" wrapText="1"/>
    </xf>
    <xf numFmtId="3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2" fontId="38" fillId="13" borderId="23" xfId="0" quotePrefix="1" applyNumberFormat="1" applyFont="1" applyFill="1" applyBorder="1" applyAlignment="1">
      <alignment horizontal="center"/>
    </xf>
    <xf numFmtId="2" fontId="38" fillId="13" borderId="23" xfId="0" applyNumberFormat="1" applyFont="1" applyFill="1" applyBorder="1" applyAlignment="1">
      <alignment horizontal="center"/>
    </xf>
    <xf numFmtId="2" fontId="38" fillId="13" borderId="35" xfId="0" quotePrefix="1" applyNumberFormat="1" applyFont="1" applyFill="1" applyBorder="1" applyAlignment="1">
      <alignment horizontal="center"/>
    </xf>
    <xf numFmtId="2" fontId="38" fillId="13" borderId="35" xfId="0" applyNumberFormat="1" applyFont="1" applyFill="1" applyBorder="1" applyAlignment="1">
      <alignment horizontal="center"/>
    </xf>
    <xf numFmtId="2" fontId="38" fillId="13" borderId="3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center" vertical="center" wrapText="1"/>
    </xf>
    <xf numFmtId="3" fontId="7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4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3" xfId="0" applyNumberFormat="1" applyFont="1" applyBorder="1" applyAlignment="1" applyProtection="1">
      <alignment horizontal="center" vertical="center" wrapText="1"/>
      <protection locked="0"/>
    </xf>
    <xf numFmtId="4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left" vertical="center" wrapText="1"/>
      <protection locked="0"/>
    </xf>
    <xf numFmtId="1" fontId="7" fillId="0" borderId="6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20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3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5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15" fillId="0" borderId="22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2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9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3" fillId="4" borderId="22" xfId="0" applyFont="1" applyFill="1" applyBorder="1" applyAlignment="1">
      <alignment horizontal="left" wrapText="1"/>
    </xf>
    <xf numFmtId="0" fontId="13" fillId="4" borderId="21" xfId="0" applyFont="1" applyFill="1" applyBorder="1" applyAlignment="1">
      <alignment horizontal="left" wrapText="1"/>
    </xf>
    <xf numFmtId="0" fontId="33" fillId="0" borderId="22" xfId="0" applyFont="1" applyFill="1" applyBorder="1" applyAlignment="1">
      <alignment wrapText="1"/>
    </xf>
    <xf numFmtId="0" fontId="32" fillId="0" borderId="21" xfId="0" applyFont="1" applyFill="1" applyBorder="1" applyAlignment="1">
      <alignment wrapText="1"/>
    </xf>
    <xf numFmtId="0" fontId="13" fillId="10" borderId="22" xfId="0" applyFont="1" applyFill="1" applyBorder="1" applyAlignment="1"/>
    <xf numFmtId="0" fontId="13" fillId="10" borderId="21" xfId="0" applyFont="1" applyFill="1" applyBorder="1" applyAlignment="1"/>
    <xf numFmtId="0" fontId="13" fillId="10" borderId="22" xfId="0" applyFont="1" applyFill="1" applyBorder="1" applyAlignment="1">
      <alignment horizontal="left"/>
    </xf>
    <xf numFmtId="0" fontId="13" fillId="10" borderId="21" xfId="0" applyFont="1" applyFill="1" applyBorder="1" applyAlignment="1">
      <alignment horizontal="left"/>
    </xf>
    <xf numFmtId="0" fontId="20" fillId="0" borderId="21" xfId="0" applyFont="1" applyBorder="1" applyAlignment="1">
      <alignment wrapText="1"/>
    </xf>
    <xf numFmtId="0" fontId="13" fillId="0" borderId="22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30" fillId="0" borderId="22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15" fillId="0" borderId="22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wrapText="1"/>
    </xf>
    <xf numFmtId="0" fontId="30" fillId="0" borderId="21" xfId="0" applyFont="1" applyFill="1" applyBorder="1" applyAlignment="1">
      <alignment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3" fillId="0" borderId="22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left"/>
    </xf>
    <xf numFmtId="0" fontId="13" fillId="4" borderId="23" xfId="0" applyFont="1" applyFill="1" applyBorder="1" applyAlignment="1">
      <alignment horizontal="left" wrapText="1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3" fillId="0" borderId="23" xfId="0" applyFont="1" applyFill="1" applyBorder="1" applyAlignment="1">
      <alignment horizontal="left" wrapText="1"/>
    </xf>
    <xf numFmtId="0" fontId="21" fillId="0" borderId="22" xfId="0" applyFont="1" applyBorder="1" applyAlignment="1">
      <alignment horizontal="left"/>
    </xf>
    <xf numFmtId="0" fontId="9" fillId="0" borderId="21" xfId="0" applyFont="1" applyBorder="1" applyAlignment="1">
      <alignment wrapText="1"/>
    </xf>
    <xf numFmtId="0" fontId="13" fillId="4" borderId="22" xfId="0" applyFont="1" applyFill="1" applyBorder="1" applyAlignment="1">
      <alignment wrapText="1"/>
    </xf>
    <xf numFmtId="0" fontId="13" fillId="4" borderId="21" xfId="0" applyFont="1" applyFill="1" applyBorder="1" applyAlignment="1">
      <alignment wrapText="1"/>
    </xf>
    <xf numFmtId="0" fontId="9" fillId="0" borderId="23" xfId="0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13" fillId="7" borderId="22" xfId="0" applyFont="1" applyFill="1" applyBorder="1" applyAlignment="1">
      <alignment wrapText="1"/>
    </xf>
    <xf numFmtId="0" fontId="13" fillId="7" borderId="6" xfId="0" applyFont="1" applyFill="1" applyBorder="1" applyAlignment="1">
      <alignment wrapText="1"/>
    </xf>
    <xf numFmtId="0" fontId="9" fillId="0" borderId="23" xfId="0" applyFont="1" applyFill="1" applyBorder="1" applyAlignment="1">
      <alignment horizontal="left"/>
    </xf>
    <xf numFmtId="0" fontId="13" fillId="6" borderId="22" xfId="0" applyFont="1" applyFill="1" applyBorder="1" applyAlignment="1">
      <alignment horizontal="left"/>
    </xf>
    <xf numFmtId="0" fontId="13" fillId="6" borderId="29" xfId="0" applyFont="1" applyFill="1" applyBorder="1" applyAlignment="1">
      <alignment horizontal="left"/>
    </xf>
    <xf numFmtId="0" fontId="13" fillId="6" borderId="21" xfId="0" applyFont="1" applyFill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21" xfId="0" applyNumberFormat="1" applyFont="1" applyBorder="1" applyAlignment="1" applyProtection="1">
      <alignment horizontal="center" vertical="center" wrapText="1"/>
      <protection locked="0"/>
    </xf>
    <xf numFmtId="4" fontId="12" fillId="0" borderId="22" xfId="0" applyNumberFormat="1" applyFont="1" applyBorder="1" applyAlignment="1" applyProtection="1">
      <alignment horizontal="center" vertical="center" wrapText="1"/>
      <protection locked="0"/>
    </xf>
    <xf numFmtId="4" fontId="12" fillId="0" borderId="29" xfId="0" applyNumberFormat="1" applyFont="1" applyBorder="1" applyAlignment="1" applyProtection="1">
      <alignment horizontal="center" vertical="center" wrapText="1"/>
      <protection locked="0"/>
    </xf>
    <xf numFmtId="4" fontId="12" fillId="0" borderId="21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1" applyFont="1" applyBorder="1" applyAlignment="1" applyProtection="1">
      <alignment horizontal="center" vertical="center" wrapText="1"/>
    </xf>
    <xf numFmtId="165" fontId="12" fillId="0" borderId="21" xfId="1" applyFont="1" applyBorder="1" applyAlignment="1" applyProtection="1">
      <alignment horizontal="center" vertical="center" wrapText="1"/>
    </xf>
    <xf numFmtId="2" fontId="12" fillId="0" borderId="22" xfId="1" applyNumberFormat="1" applyFont="1" applyBorder="1" applyAlignment="1" applyProtection="1">
      <alignment horizontal="center" vertical="center" wrapText="1"/>
    </xf>
    <xf numFmtId="2" fontId="12" fillId="0" borderId="21" xfId="1" applyNumberFormat="1" applyFont="1" applyBorder="1" applyAlignment="1" applyProtection="1">
      <alignment horizontal="center" vertical="center" wrapText="1"/>
    </xf>
    <xf numFmtId="2" fontId="12" fillId="0" borderId="22" xfId="0" applyNumberFormat="1" applyFont="1" applyBorder="1" applyAlignment="1" applyProtection="1">
      <alignment horizontal="center" vertical="center" wrapText="1"/>
    </xf>
    <xf numFmtId="2" fontId="12" fillId="0" borderId="21" xfId="0" applyNumberFormat="1" applyFont="1" applyBorder="1" applyAlignment="1" applyProtection="1">
      <alignment horizontal="center" vertic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4" fontId="18" fillId="0" borderId="36" xfId="0" applyNumberFormat="1" applyFont="1" applyBorder="1" applyAlignment="1" applyProtection="1">
      <alignment horizontal="center" vertical="center" wrapText="1"/>
      <protection locked="0"/>
    </xf>
    <xf numFmtId="4" fontId="18" fillId="0" borderId="38" xfId="0" applyNumberFormat="1" applyFont="1" applyBorder="1" applyAlignment="1" applyProtection="1">
      <alignment horizontal="center" vertical="center" wrapText="1"/>
      <protection locked="0"/>
    </xf>
    <xf numFmtId="4" fontId="18" fillId="0" borderId="37" xfId="0" applyNumberFormat="1" applyFont="1" applyBorder="1" applyAlignment="1" applyProtection="1">
      <alignment horizontal="center" vertical="center" wrapText="1"/>
      <protection locked="0"/>
    </xf>
    <xf numFmtId="165" fontId="18" fillId="0" borderId="36" xfId="1" applyFont="1" applyBorder="1" applyAlignment="1" applyProtection="1">
      <alignment horizontal="center" vertical="center" wrapText="1"/>
    </xf>
    <xf numFmtId="165" fontId="18" fillId="0" borderId="37" xfId="1" applyFont="1" applyBorder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165" fontId="20" fillId="0" borderId="0" xfId="1" applyFont="1" applyBorder="1"/>
    <xf numFmtId="165" fontId="0" fillId="0" borderId="0" xfId="1" applyFont="1" applyBorder="1"/>
    <xf numFmtId="0" fontId="13" fillId="7" borderId="21" xfId="0" applyFont="1" applyFill="1" applyBorder="1" applyAlignment="1">
      <alignment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horizontal="center" vertical="center" wrapText="1"/>
      <protection locked="0"/>
    </xf>
    <xf numFmtId="4" fontId="23" fillId="0" borderId="29" xfId="0" applyNumberFormat="1" applyFont="1" applyBorder="1" applyAlignment="1" applyProtection="1">
      <alignment horizontal="center" vertical="center" wrapText="1"/>
      <protection locked="0"/>
    </xf>
    <xf numFmtId="4" fontId="23" fillId="0" borderId="21" xfId="0" applyNumberFormat="1" applyFont="1" applyBorder="1" applyAlignment="1" applyProtection="1">
      <alignment horizontal="center" vertical="center" wrapText="1"/>
      <protection locked="0"/>
    </xf>
    <xf numFmtId="2" fontId="23" fillId="0" borderId="22" xfId="1" applyNumberFormat="1" applyFont="1" applyBorder="1" applyAlignment="1" applyProtection="1">
      <alignment horizontal="center" vertical="center" wrapText="1"/>
    </xf>
    <xf numFmtId="2" fontId="23" fillId="0" borderId="21" xfId="1" applyNumberFormat="1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10" fontId="12" fillId="0" borderId="22" xfId="1" applyNumberFormat="1" applyFont="1" applyBorder="1" applyAlignment="1" applyProtection="1">
      <alignment horizontal="center" vertical="center" wrapText="1"/>
    </xf>
    <xf numFmtId="10" fontId="12" fillId="0" borderId="21" xfId="1" applyNumberFormat="1" applyFont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4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22" xfId="1" applyNumberFormat="1" applyFont="1" applyFill="1" applyBorder="1" applyAlignment="1" applyProtection="1">
      <alignment horizontal="center" vertical="center" wrapText="1"/>
    </xf>
    <xf numFmtId="2" fontId="7" fillId="4" borderId="21" xfId="1" applyNumberFormat="1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13" fillId="10" borderId="22" xfId="0" applyFont="1" applyFill="1" applyBorder="1" applyAlignment="1" applyProtection="1">
      <alignment horizontal="center" vertical="center" wrapText="1"/>
      <protection locked="0"/>
    </xf>
    <xf numFmtId="0" fontId="13" fillId="10" borderId="21" xfId="0" applyFont="1" applyFill="1" applyBorder="1" applyAlignment="1" applyProtection="1">
      <alignment horizontal="center" vertical="center" wrapText="1"/>
      <protection locked="0"/>
    </xf>
    <xf numFmtId="0" fontId="7" fillId="10" borderId="22" xfId="0" applyFont="1" applyFill="1" applyBorder="1" applyAlignment="1" applyProtection="1">
      <alignment horizontal="center" vertical="center" wrapText="1"/>
      <protection locked="0"/>
    </xf>
    <xf numFmtId="0" fontId="7" fillId="10" borderId="21" xfId="0" applyFont="1" applyFill="1" applyBorder="1" applyAlignment="1" applyProtection="1">
      <alignment horizontal="center" vertical="center" wrapText="1"/>
      <protection locked="0"/>
    </xf>
    <xf numFmtId="0" fontId="12" fillId="10" borderId="22" xfId="0" applyFont="1" applyFill="1" applyBorder="1" applyAlignment="1" applyProtection="1">
      <alignment horizontal="center" vertical="center" wrapText="1"/>
      <protection locked="0"/>
    </xf>
    <xf numFmtId="0" fontId="12" fillId="10" borderId="21" xfId="0" applyFont="1" applyFill="1" applyBorder="1" applyAlignment="1" applyProtection="1">
      <alignment horizontal="center" vertical="center" wrapText="1"/>
      <protection locked="0"/>
    </xf>
    <xf numFmtId="4" fontId="12" fillId="12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29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12" borderId="22" xfId="1" applyNumberFormat="1" applyFont="1" applyFill="1" applyBorder="1" applyAlignment="1" applyProtection="1">
      <alignment horizontal="center" vertical="center" wrapText="1"/>
    </xf>
    <xf numFmtId="2" fontId="12" fillId="12" borderId="21" xfId="1" applyNumberFormat="1" applyFont="1" applyFill="1" applyBorder="1" applyAlignment="1" applyProtection="1">
      <alignment horizontal="center" vertical="center" wrapText="1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0" fontId="9" fillId="10" borderId="21" xfId="0" applyFont="1" applyFill="1" applyBorder="1" applyAlignment="1" applyProtection="1">
      <alignment horizontal="center" vertical="center" wrapText="1"/>
      <protection locked="0"/>
    </xf>
    <xf numFmtId="4" fontId="7" fillId="10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29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10" borderId="22" xfId="1" applyNumberFormat="1" applyFont="1" applyFill="1" applyBorder="1" applyAlignment="1" applyProtection="1">
      <alignment horizontal="center" vertical="center" wrapText="1"/>
    </xf>
    <xf numFmtId="2" fontId="7" fillId="10" borderId="21" xfId="1" applyNumberFormat="1" applyFont="1" applyFill="1" applyBorder="1" applyAlignment="1" applyProtection="1">
      <alignment horizontal="center" vertical="center" wrapText="1"/>
    </xf>
    <xf numFmtId="4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165" fontId="12" fillId="4" borderId="22" xfId="1" applyFont="1" applyFill="1" applyBorder="1" applyAlignment="1" applyProtection="1">
      <alignment horizontal="center" vertical="center" wrapText="1"/>
    </xf>
    <xf numFmtId="165" fontId="12" fillId="4" borderId="21" xfId="1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0" fontId="12" fillId="7" borderId="22" xfId="0" applyFont="1" applyFill="1" applyBorder="1" applyAlignment="1" applyProtection="1">
      <alignment horizontal="center" vertical="center" wrapText="1"/>
      <protection locked="0"/>
    </xf>
    <xf numFmtId="0" fontId="12" fillId="7" borderId="21" xfId="0" applyFont="1" applyFill="1" applyBorder="1" applyAlignment="1" applyProtection="1">
      <alignment horizontal="center" vertical="center" wrapText="1"/>
      <protection locked="0"/>
    </xf>
    <xf numFmtId="4" fontId="12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12" fillId="7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7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4" xfId="1" applyFont="1" applyFill="1" applyBorder="1" applyAlignment="1" applyProtection="1">
      <alignment horizontal="center" vertical="center" wrapText="1"/>
    </xf>
    <xf numFmtId="165" fontId="12" fillId="7" borderId="6" xfId="1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  <protection locked="0"/>
    </xf>
    <xf numFmtId="0" fontId="9" fillId="7" borderId="21" xfId="0" applyFont="1" applyFill="1" applyBorder="1" applyAlignment="1" applyProtection="1">
      <alignment horizontal="center" vertical="center" wrapText="1"/>
      <protection locked="0"/>
    </xf>
    <xf numFmtId="0" fontId="12" fillId="6" borderId="22" xfId="0" applyFont="1" applyFill="1" applyBorder="1" applyAlignment="1" applyProtection="1">
      <alignment horizontal="center" vertical="center" wrapText="1"/>
      <protection locked="0"/>
    </xf>
    <xf numFmtId="0" fontId="12" fillId="6" borderId="21" xfId="0" applyFont="1" applyFill="1" applyBorder="1" applyAlignment="1" applyProtection="1">
      <alignment horizontal="center" vertical="center" wrapText="1"/>
      <protection locked="0"/>
    </xf>
    <xf numFmtId="1" fontId="14" fillId="0" borderId="53" xfId="0" applyNumberFormat="1" applyFont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Border="1" applyAlignment="1" applyProtection="1">
      <alignment horizontal="center" vertical="center" wrapText="1"/>
      <protection locked="0"/>
    </xf>
    <xf numFmtId="4" fontId="14" fillId="0" borderId="14" xfId="0" applyNumberFormat="1" applyFont="1" applyBorder="1" applyAlignment="1" applyProtection="1">
      <alignment horizontal="center" vertical="center" wrapText="1"/>
      <protection locked="0"/>
    </xf>
    <xf numFmtId="1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51" xfId="0" applyNumberFormat="1" applyFont="1" applyBorder="1" applyAlignment="1" applyProtection="1">
      <alignment horizontal="center" vertical="center" wrapText="1"/>
      <protection locked="0"/>
    </xf>
    <xf numFmtId="1" fontId="14" fillId="0" borderId="35" xfId="0" applyNumberFormat="1" applyFont="1" applyBorder="1" applyAlignment="1" applyProtection="1">
      <alignment horizontal="center" vertical="center" wrapText="1"/>
      <protection locked="0"/>
    </xf>
    <xf numFmtId="4" fontId="14" fillId="0" borderId="35" xfId="0" applyNumberFormat="1" applyFont="1" applyBorder="1" applyAlignment="1" applyProtection="1">
      <alignment horizontal="center" vertical="center" wrapText="1"/>
      <protection locked="0"/>
    </xf>
    <xf numFmtId="4" fontId="7" fillId="0" borderId="22" xfId="0" applyNumberFormat="1" applyFont="1" applyBorder="1" applyAlignment="1" applyProtection="1">
      <alignment horizontal="center" vertical="center" wrapText="1"/>
      <protection locked="0"/>
    </xf>
    <xf numFmtId="4" fontId="7" fillId="0" borderId="29" xfId="0" applyNumberFormat="1" applyFont="1" applyBorder="1" applyAlignment="1" applyProtection="1">
      <alignment horizontal="center" vertical="center" wrapText="1"/>
      <protection locked="0"/>
    </xf>
    <xf numFmtId="4" fontId="7" fillId="0" borderId="21" xfId="0" applyNumberFormat="1" applyFont="1" applyBorder="1" applyAlignment="1" applyProtection="1">
      <alignment horizontal="center" vertical="center" wrapText="1"/>
      <protection locked="0"/>
    </xf>
    <xf numFmtId="4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1" xfId="1" applyNumberFormat="1" applyFont="1" applyFill="1" applyBorder="1" applyAlignment="1" applyProtection="1">
      <alignment horizontal="center" vertical="center" wrapText="1"/>
    </xf>
    <xf numFmtId="2" fontId="12" fillId="6" borderId="3" xfId="1" applyNumberFormat="1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  <protection locked="0"/>
    </xf>
    <xf numFmtId="0" fontId="9" fillId="6" borderId="21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6" xfId="0" applyFont="1" applyBorder="1"/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7" xfId="0" applyBorder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" fontId="39" fillId="11" borderId="53" xfId="0" applyNumberFormat="1" applyFont="1" applyFill="1" applyBorder="1" applyAlignment="1">
      <alignment horizontal="center" vertical="center" wrapText="1"/>
    </xf>
    <xf numFmtId="4" fontId="39" fillId="11" borderId="14" xfId="0" applyNumberFormat="1" applyFont="1" applyFill="1" applyBorder="1" applyAlignment="1">
      <alignment horizontal="center" vertical="center" wrapText="1"/>
    </xf>
    <xf numFmtId="4" fontId="39" fillId="11" borderId="14" xfId="0" applyNumberFormat="1" applyFont="1" applyFill="1" applyBorder="1" applyAlignment="1">
      <alignment horizontal="center" vertical="center"/>
    </xf>
    <xf numFmtId="4" fontId="39" fillId="11" borderId="17" xfId="0" applyNumberFormat="1" applyFont="1" applyFill="1" applyBorder="1" applyAlignment="1">
      <alignment horizontal="center" vertical="center" wrapText="1"/>
    </xf>
    <xf numFmtId="4" fontId="39" fillId="11" borderId="16" xfId="0" applyNumberFormat="1" applyFont="1" applyFill="1" applyBorder="1" applyAlignment="1">
      <alignment horizontal="center" vertical="center" wrapText="1"/>
    </xf>
    <xf numFmtId="4" fontId="39" fillId="11" borderId="47" xfId="0" applyNumberFormat="1" applyFont="1" applyFill="1" applyBorder="1" applyAlignment="1">
      <alignment horizontal="center" vertical="center" wrapText="1"/>
    </xf>
    <xf numFmtId="4" fontId="38" fillId="0" borderId="50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Border="1" applyAlignment="1">
      <alignment horizontal="center"/>
    </xf>
    <xf numFmtId="4" fontId="38" fillId="0" borderId="25" xfId="0" applyNumberFormat="1" applyFont="1" applyBorder="1" applyAlignment="1">
      <alignment horizontal="center"/>
    </xf>
    <xf numFmtId="4" fontId="39" fillId="0" borderId="29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Fill="1" applyBorder="1" applyAlignment="1">
      <alignment horizontal="center"/>
    </xf>
    <xf numFmtId="4" fontId="38" fillId="0" borderId="25" xfId="0" applyNumberFormat="1" applyFont="1" applyFill="1" applyBorder="1" applyAlignment="1">
      <alignment horizontal="center"/>
    </xf>
    <xf numFmtId="4" fontId="38" fillId="0" borderId="51" xfId="0" applyNumberFormat="1" applyFont="1" applyFill="1" applyBorder="1" applyAlignment="1">
      <alignment horizontal="center" vertical="center" wrapText="1"/>
    </xf>
    <xf numFmtId="4" fontId="38" fillId="0" borderId="35" xfId="0" applyNumberFormat="1" applyFont="1" applyBorder="1" applyAlignment="1">
      <alignment horizontal="center"/>
    </xf>
    <xf numFmtId="4" fontId="38" fillId="0" borderId="35" xfId="0" quotePrefix="1" applyNumberFormat="1" applyFont="1" applyBorder="1" applyAlignment="1">
      <alignment horizontal="center"/>
    </xf>
    <xf numFmtId="4" fontId="38" fillId="0" borderId="39" xfId="0" applyNumberFormat="1" applyFont="1" applyBorder="1" applyAlignment="1">
      <alignment horizontal="center"/>
    </xf>
    <xf numFmtId="4" fontId="39" fillId="0" borderId="38" xfId="0" applyNumberFormat="1" applyFont="1" applyFill="1" applyBorder="1" applyAlignment="1">
      <alignment horizontal="center" vertical="center" wrapText="1"/>
    </xf>
    <xf numFmtId="166" fontId="38" fillId="0" borderId="23" xfId="0" applyNumberFormat="1" applyFont="1" applyBorder="1" applyAlignment="1">
      <alignment horizontal="center"/>
    </xf>
    <xf numFmtId="166" fontId="38" fillId="0" borderId="35" xfId="0" applyNumberFormat="1" applyFont="1" applyBorder="1" applyAlignment="1">
      <alignment horizontal="center"/>
    </xf>
    <xf numFmtId="3" fontId="38" fillId="0" borderId="23" xfId="0" applyNumberFormat="1" applyFont="1" applyBorder="1" applyAlignment="1">
      <alignment horizontal="center"/>
    </xf>
    <xf numFmtId="3" fontId="38" fillId="0" borderId="35" xfId="0" applyNumberFormat="1" applyFont="1" applyBorder="1" applyAlignment="1">
      <alignment horizontal="center"/>
    </xf>
    <xf numFmtId="3" fontId="38" fillId="0" borderId="25" xfId="0" applyNumberFormat="1" applyFont="1" applyBorder="1" applyAlignment="1">
      <alignment horizontal="center"/>
    </xf>
    <xf numFmtId="3" fontId="38" fillId="0" borderId="39" xfId="0" applyNumberFormat="1" applyFont="1" applyBorder="1" applyAlignment="1">
      <alignment horizontal="center"/>
    </xf>
    <xf numFmtId="3" fontId="38" fillId="0" borderId="23" xfId="0" applyNumberFormat="1" applyFont="1" applyFill="1" applyBorder="1" applyAlignment="1">
      <alignment horizontal="center"/>
    </xf>
    <xf numFmtId="2" fontId="39" fillId="11" borderId="53" xfId="0" applyNumberFormat="1" applyFont="1" applyFill="1" applyBorder="1" applyAlignment="1">
      <alignment horizontal="center" vertical="center" wrapText="1"/>
    </xf>
    <xf numFmtId="2" fontId="39" fillId="11" borderId="14" xfId="0" applyNumberFormat="1" applyFont="1" applyFill="1" applyBorder="1" applyAlignment="1">
      <alignment horizontal="center" vertical="center" wrapText="1"/>
    </xf>
    <xf numFmtId="2" fontId="39" fillId="11" borderId="14" xfId="0" applyNumberFormat="1" applyFont="1" applyFill="1" applyBorder="1" applyAlignment="1">
      <alignment horizontal="center" vertical="center"/>
    </xf>
    <xf numFmtId="2" fontId="39" fillId="11" borderId="16" xfId="0" applyNumberFormat="1" applyFont="1" applyFill="1" applyBorder="1" applyAlignment="1">
      <alignment horizontal="center" vertical="center" wrapText="1"/>
    </xf>
    <xf numFmtId="2" fontId="39" fillId="11" borderId="47" xfId="0" applyNumberFormat="1" applyFont="1" applyFill="1" applyBorder="1" applyAlignment="1">
      <alignment horizontal="center" vertical="center" wrapText="1"/>
    </xf>
    <xf numFmtId="2" fontId="38" fillId="0" borderId="50" xfId="0" applyNumberFormat="1" applyFont="1" applyFill="1" applyBorder="1" applyAlignment="1">
      <alignment horizontal="center" vertical="center" wrapText="1"/>
    </xf>
    <xf numFmtId="2" fontId="38" fillId="0" borderId="27" xfId="0" applyNumberFormat="1" applyFont="1" applyBorder="1" applyAlignment="1">
      <alignment horizontal="center"/>
    </xf>
    <xf numFmtId="2" fontId="38" fillId="0" borderId="49" xfId="0" applyNumberFormat="1" applyFont="1" applyBorder="1" applyAlignment="1">
      <alignment horizontal="center"/>
    </xf>
    <xf numFmtId="2" fontId="39" fillId="0" borderId="29" xfId="0" applyNumberFormat="1" applyFont="1" applyFill="1" applyBorder="1" applyAlignment="1">
      <alignment horizontal="center" vertical="center" wrapText="1"/>
    </xf>
    <xf numFmtId="2" fontId="38" fillId="0" borderId="48" xfId="0" applyNumberFormat="1" applyFont="1" applyFill="1" applyBorder="1" applyAlignment="1">
      <alignment horizontal="center" vertical="center" wrapText="1"/>
    </xf>
    <xf numFmtId="2" fontId="38" fillId="0" borderId="23" xfId="0" applyNumberFormat="1" applyFont="1" applyFill="1" applyBorder="1" applyAlignment="1">
      <alignment horizontal="center"/>
    </xf>
    <xf numFmtId="2" fontId="38" fillId="0" borderId="27" xfId="0" applyNumberFormat="1" applyFont="1" applyFill="1" applyBorder="1" applyAlignment="1">
      <alignment horizontal="center"/>
    </xf>
    <xf numFmtId="2" fontId="38" fillId="0" borderId="25" xfId="0" applyNumberFormat="1" applyFont="1" applyFill="1" applyBorder="1" applyAlignment="1">
      <alignment horizontal="center"/>
    </xf>
    <xf numFmtId="2" fontId="38" fillId="13" borderId="50" xfId="0" applyNumberFormat="1" applyFont="1" applyFill="1" applyBorder="1" applyAlignment="1">
      <alignment horizontal="center" vertical="center" wrapText="1"/>
    </xf>
    <xf numFmtId="2" fontId="38" fillId="13" borderId="25" xfId="0" applyNumberFormat="1" applyFont="1" applyFill="1" applyBorder="1" applyAlignment="1">
      <alignment horizontal="center"/>
    </xf>
    <xf numFmtId="2" fontId="38" fillId="13" borderId="27" xfId="0" applyNumberFormat="1" applyFont="1" applyFill="1" applyBorder="1" applyAlignment="1">
      <alignment horizontal="center"/>
    </xf>
    <xf numFmtId="2" fontId="39" fillId="13" borderId="29" xfId="0" applyNumberFormat="1" applyFont="1" applyFill="1" applyBorder="1" applyAlignment="1">
      <alignment horizontal="center" vertical="center" wrapText="1"/>
    </xf>
    <xf numFmtId="2" fontId="38" fillId="13" borderId="51" xfId="0" applyNumberFormat="1" applyFont="1" applyFill="1" applyBorder="1" applyAlignment="1">
      <alignment horizontal="center" vertical="center" wrapText="1"/>
    </xf>
    <xf numFmtId="2" fontId="38" fillId="13" borderId="52" xfId="0" applyNumberFormat="1" applyFont="1" applyFill="1" applyBorder="1" applyAlignment="1">
      <alignment horizontal="center"/>
    </xf>
    <xf numFmtId="2" fontId="39" fillId="13" borderId="38" xfId="0" applyNumberFormat="1" applyFont="1" applyFill="1" applyBorder="1" applyAlignment="1">
      <alignment horizontal="center" vertical="center" wrapText="1"/>
    </xf>
    <xf numFmtId="4" fontId="38" fillId="0" borderId="27" xfId="0" applyNumberFormat="1" applyFont="1" applyBorder="1" applyAlignment="1">
      <alignment horizontal="center"/>
    </xf>
    <xf numFmtId="4" fontId="38" fillId="0" borderId="49" xfId="0" applyNumberFormat="1" applyFont="1" applyBorder="1" applyAlignment="1">
      <alignment horizontal="center"/>
    </xf>
    <xf numFmtId="4" fontId="39" fillId="0" borderId="23" xfId="0" applyNumberFormat="1" applyFont="1" applyFill="1" applyBorder="1" applyAlignment="1">
      <alignment horizontal="center" vertical="center" wrapText="1"/>
    </xf>
    <xf numFmtId="4" fontId="39" fillId="0" borderId="35" xfId="0" applyNumberFormat="1" applyFont="1" applyFill="1" applyBorder="1" applyAlignment="1">
      <alignment horizontal="center" vertical="center" wrapText="1"/>
    </xf>
    <xf numFmtId="4" fontId="38" fillId="0" borderId="48" xfId="0" applyNumberFormat="1" applyFont="1" applyFill="1" applyBorder="1" applyAlignment="1">
      <alignment horizontal="center" vertical="center" wrapText="1"/>
    </xf>
    <xf numFmtId="4" fontId="38" fillId="13" borderId="51" xfId="0" applyNumberFormat="1" applyFont="1" applyFill="1" applyBorder="1" applyAlignment="1">
      <alignment horizontal="center" vertical="center" wrapText="1"/>
    </xf>
    <xf numFmtId="4" fontId="38" fillId="13" borderId="35" xfId="0" applyNumberFormat="1" applyFont="1" applyFill="1" applyBorder="1" applyAlignment="1">
      <alignment horizontal="center"/>
    </xf>
    <xf numFmtId="4" fontId="38" fillId="13" borderId="35" xfId="0" quotePrefix="1" applyNumberFormat="1" applyFont="1" applyFill="1" applyBorder="1" applyAlignment="1">
      <alignment horizontal="center"/>
    </xf>
    <xf numFmtId="4" fontId="38" fillId="13" borderId="39" xfId="0" applyNumberFormat="1" applyFont="1" applyFill="1" applyBorder="1" applyAlignment="1">
      <alignment horizontal="center"/>
    </xf>
    <xf numFmtId="4" fontId="39" fillId="13" borderId="38" xfId="0" applyNumberFormat="1" applyFont="1" applyFill="1" applyBorder="1" applyAlignment="1">
      <alignment horizontal="center" vertical="center" wrapText="1"/>
    </xf>
    <xf numFmtId="166" fontId="39" fillId="11" borderId="14" xfId="0" applyNumberFormat="1" applyFont="1" applyFill="1" applyBorder="1" applyAlignment="1">
      <alignment horizontal="center" vertical="center" wrapText="1"/>
    </xf>
    <xf numFmtId="166" fontId="38" fillId="13" borderId="23" xfId="0" applyNumberFormat="1" applyFont="1" applyFill="1" applyBorder="1" applyAlignment="1">
      <alignment horizontal="center"/>
    </xf>
    <xf numFmtId="166" fontId="38" fillId="13" borderId="35" xfId="0" applyNumberFormat="1" applyFont="1" applyFill="1" applyBorder="1" applyAlignment="1">
      <alignment horizontal="center"/>
    </xf>
    <xf numFmtId="166" fontId="0" fillId="0" borderId="0" xfId="0" applyNumberFormat="1"/>
    <xf numFmtId="3" fontId="39" fillId="11" borderId="14" xfId="0" applyNumberFormat="1" applyFont="1" applyFill="1" applyBorder="1" applyAlignment="1">
      <alignment horizontal="center" vertical="center" wrapText="1"/>
    </xf>
    <xf numFmtId="3" fontId="38" fillId="13" borderId="23" xfId="0" applyNumberFormat="1" applyFont="1" applyFill="1" applyBorder="1" applyAlignment="1">
      <alignment horizontal="center"/>
    </xf>
    <xf numFmtId="3" fontId="38" fillId="13" borderId="35" xfId="0" applyNumberFormat="1" applyFont="1" applyFill="1" applyBorder="1" applyAlignment="1">
      <alignment horizontal="center"/>
    </xf>
    <xf numFmtId="3" fontId="4" fillId="0" borderId="0" xfId="0" applyNumberFormat="1" applyFont="1"/>
    <xf numFmtId="3" fontId="39" fillId="11" borderId="14" xfId="0" applyNumberFormat="1" applyFont="1" applyFill="1" applyBorder="1" applyAlignment="1">
      <alignment horizontal="center" vertical="center"/>
    </xf>
    <xf numFmtId="3" fontId="39" fillId="11" borderId="17" xfId="0" applyNumberFormat="1" applyFont="1" applyFill="1" applyBorder="1" applyAlignment="1">
      <alignment horizontal="center" vertical="center" wrapText="1"/>
    </xf>
    <xf numFmtId="3" fontId="38" fillId="13" borderId="25" xfId="0" applyNumberFormat="1" applyFont="1" applyFill="1" applyBorder="1" applyAlignment="1">
      <alignment horizontal="center"/>
    </xf>
    <xf numFmtId="3" fontId="38" fillId="13" borderId="39" xfId="0" applyNumberFormat="1" applyFont="1" applyFill="1" applyBorder="1" applyAlignment="1">
      <alignment horizontal="center"/>
    </xf>
    <xf numFmtId="3" fontId="39" fillId="11" borderId="47" xfId="0" applyNumberFormat="1" applyFont="1" applyFill="1" applyBorder="1" applyAlignment="1">
      <alignment horizontal="center" vertical="center" wrapText="1"/>
    </xf>
    <xf numFmtId="3" fontId="38" fillId="0" borderId="54" xfId="0" applyNumberFormat="1" applyFont="1" applyBorder="1" applyAlignment="1">
      <alignment horizontal="center"/>
    </xf>
    <xf numFmtId="3" fontId="38" fillId="0" borderId="55" xfId="0" applyNumberFormat="1" applyFont="1" applyBorder="1" applyAlignment="1">
      <alignment horizontal="center"/>
    </xf>
    <xf numFmtId="3" fontId="39" fillId="11" borderId="46" xfId="0" applyNumberFormat="1" applyFont="1" applyFill="1" applyBorder="1" applyAlignment="1">
      <alignment horizontal="center" vertical="center" wrapText="1"/>
    </xf>
    <xf numFmtId="3" fontId="38" fillId="0" borderId="48" xfId="0" applyNumberFormat="1" applyFont="1" applyBorder="1" applyAlignment="1">
      <alignment horizontal="center"/>
    </xf>
    <xf numFmtId="3" fontId="38" fillId="0" borderId="50" xfId="0" applyNumberFormat="1" applyFont="1" applyBorder="1" applyAlignment="1">
      <alignment horizontal="center"/>
    </xf>
    <xf numFmtId="3" fontId="38" fillId="0" borderId="50" xfId="0" applyNumberFormat="1" applyFont="1" applyFill="1" applyBorder="1" applyAlignment="1">
      <alignment horizontal="center"/>
    </xf>
    <xf numFmtId="3" fontId="38" fillId="13" borderId="50" xfId="0" applyNumberFormat="1" applyFont="1" applyFill="1" applyBorder="1" applyAlignment="1">
      <alignment horizontal="center"/>
    </xf>
    <xf numFmtId="3" fontId="38" fillId="13" borderId="51" xfId="0" applyNumberFormat="1" applyFont="1" applyFill="1" applyBorder="1" applyAlignment="1">
      <alignment horizontal="center"/>
    </xf>
    <xf numFmtId="3" fontId="38" fillId="0" borderId="51" xfId="0" applyNumberFormat="1" applyFont="1" applyBorder="1" applyAlignment="1">
      <alignment horizontal="center"/>
    </xf>
    <xf numFmtId="3" fontId="39" fillId="11" borderId="16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/>
    </xf>
    <xf numFmtId="3" fontId="38" fillId="0" borderId="37" xfId="0" applyNumberFormat="1" applyFont="1" applyBorder="1" applyAlignment="1">
      <alignment horizontal="center"/>
    </xf>
    <xf numFmtId="3" fontId="39" fillId="11" borderId="12" xfId="0" applyNumberFormat="1" applyFont="1" applyFill="1" applyBorder="1" applyAlignment="1">
      <alignment horizontal="center" vertical="center" wrapText="1"/>
    </xf>
    <xf numFmtId="3" fontId="39" fillId="11" borderId="53" xfId="0" applyNumberFormat="1" applyFont="1" applyFill="1" applyBorder="1" applyAlignment="1">
      <alignment horizontal="center" vertical="center" wrapText="1"/>
    </xf>
    <xf numFmtId="3" fontId="38" fillId="13" borderId="2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0F62-5087-46EA-AA86-5068835E17F0}">
  <dimension ref="A1:S190"/>
  <sheetViews>
    <sheetView topLeftCell="D10" zoomScaleNormal="100" zoomScaleSheetLayoutView="100" workbookViewId="0">
      <selection activeCell="I127" sqref="I127"/>
    </sheetView>
  </sheetViews>
  <sheetFormatPr baseColWidth="10" defaultRowHeight="12.75" outlineLevelCol="1" x14ac:dyDescent="0.2"/>
  <cols>
    <col min="1" max="1" width="2.28515625" customWidth="1"/>
    <col min="2" max="2" width="3.28515625" customWidth="1"/>
    <col min="3" max="3" width="5.42578125" customWidth="1"/>
    <col min="4" max="4" width="7.28515625" customWidth="1"/>
    <col min="5" max="5" width="10.28515625" customWidth="1"/>
    <col min="6" max="6" width="12.7109375" customWidth="1"/>
    <col min="7" max="7" width="2.42578125" customWidth="1" outlineLevel="1"/>
    <col min="8" max="8" width="4.7109375" customWidth="1" outlineLevel="1"/>
    <col min="9" max="9" width="7.42578125" style="3" customWidth="1" outlineLevel="1"/>
    <col min="10" max="10" width="4.7109375" customWidth="1" outlineLevel="1"/>
    <col min="11" max="11" width="5.140625" customWidth="1" outlineLevel="1"/>
    <col min="12" max="12" width="10.42578125" customWidth="1" outlineLevel="1"/>
    <col min="13" max="14" width="5.140625" style="4" customWidth="1"/>
    <col min="15" max="15" width="9.28515625" style="3" customWidth="1"/>
  </cols>
  <sheetData>
    <row r="1" spans="2:19" ht="15" x14ac:dyDescent="0.25">
      <c r="B1" s="1"/>
      <c r="C1" s="1"/>
      <c r="D1" s="1"/>
      <c r="E1" s="1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8"/>
    </row>
    <row r="2" spans="2:19" ht="15" x14ac:dyDescent="0.25">
      <c r="F2" s="358"/>
      <c r="G2" s="358"/>
      <c r="H2" s="539"/>
      <c r="I2" s="540"/>
      <c r="J2" s="539"/>
      <c r="K2" s="539"/>
      <c r="L2" s="539"/>
      <c r="M2" s="540"/>
      <c r="N2" s="541"/>
      <c r="O2" s="542"/>
      <c r="P2" s="538"/>
    </row>
    <row r="3" spans="2:19" ht="15" x14ac:dyDescent="0.25">
      <c r="F3" s="358"/>
      <c r="G3" s="358"/>
      <c r="H3" s="358"/>
      <c r="I3" s="386"/>
      <c r="J3" s="358"/>
      <c r="K3" s="358"/>
      <c r="L3" s="358"/>
      <c r="M3" s="387"/>
      <c r="N3" s="543"/>
      <c r="O3" s="386"/>
      <c r="P3" s="538"/>
    </row>
    <row r="4" spans="2:19" ht="13.5" customHeight="1" x14ac:dyDescent="0.25">
      <c r="F4" s="358"/>
      <c r="G4" s="358"/>
      <c r="H4" s="358"/>
      <c r="I4" s="386"/>
      <c r="J4" s="358"/>
      <c r="K4" s="358"/>
      <c r="L4" s="358"/>
      <c r="M4" s="387"/>
      <c r="N4" s="387"/>
      <c r="O4" s="386"/>
      <c r="P4" s="538"/>
    </row>
    <row r="5" spans="2:19" ht="14.25" customHeight="1" x14ac:dyDescent="0.2">
      <c r="D5" s="5"/>
      <c r="F5" s="5"/>
      <c r="G5" s="5"/>
      <c r="H5" s="5"/>
      <c r="I5" s="6"/>
      <c r="J5" s="5"/>
      <c r="K5" s="5"/>
      <c r="L5" s="5"/>
      <c r="N5" s="7"/>
      <c r="O5" s="7"/>
    </row>
    <row r="6" spans="2:19" ht="16.149999999999999" customHeight="1" thickBot="1" x14ac:dyDescent="0.25">
      <c r="D6" s="574" t="s">
        <v>342</v>
      </c>
      <c r="E6" s="575"/>
      <c r="F6" s="575"/>
      <c r="G6" s="575"/>
      <c r="H6" s="575"/>
      <c r="I6" s="395"/>
      <c r="J6" s="395"/>
      <c r="K6" s="395"/>
      <c r="L6" s="395"/>
      <c r="M6" s="396"/>
      <c r="N6" s="396"/>
      <c r="O6" s="396"/>
    </row>
    <row r="7" spans="2:19" s="11" customFormat="1" ht="12.75" customHeight="1" x14ac:dyDescent="0.2">
      <c r="B7" s="599" t="s">
        <v>7</v>
      </c>
      <c r="C7" s="600"/>
      <c r="D7" s="600"/>
      <c r="E7" s="600"/>
      <c r="F7" s="601"/>
      <c r="G7" s="608" t="s">
        <v>8</v>
      </c>
      <c r="H7" s="608" t="s">
        <v>9</v>
      </c>
      <c r="I7" s="611" t="s">
        <v>10</v>
      </c>
      <c r="J7" s="608" t="s">
        <v>11</v>
      </c>
      <c r="K7" s="10" t="s">
        <v>12</v>
      </c>
      <c r="L7" s="576" t="s">
        <v>10</v>
      </c>
      <c r="M7" s="613" t="s">
        <v>13</v>
      </c>
      <c r="N7" s="613" t="s">
        <v>14</v>
      </c>
      <c r="O7" s="616" t="s">
        <v>15</v>
      </c>
    </row>
    <row r="8" spans="2:19" s="13" customFormat="1" ht="21" customHeight="1" x14ac:dyDescent="0.2">
      <c r="B8" s="602"/>
      <c r="C8" s="603"/>
      <c r="D8" s="603"/>
      <c r="E8" s="603"/>
      <c r="F8" s="604"/>
      <c r="G8" s="609"/>
      <c r="H8" s="609"/>
      <c r="I8" s="612"/>
      <c r="J8" s="609"/>
      <c r="K8" s="597" t="s">
        <v>28</v>
      </c>
      <c r="L8" s="577"/>
      <c r="M8" s="614"/>
      <c r="N8" s="614"/>
      <c r="O8" s="617"/>
    </row>
    <row r="9" spans="2:19" s="13" customFormat="1" ht="26.25" customHeight="1" thickBot="1" x14ac:dyDescent="0.25">
      <c r="B9" s="605"/>
      <c r="C9" s="606"/>
      <c r="D9" s="606"/>
      <c r="E9" s="606"/>
      <c r="F9" s="607"/>
      <c r="G9" s="610"/>
      <c r="H9" s="610"/>
      <c r="I9" s="612"/>
      <c r="J9" s="610"/>
      <c r="K9" s="598"/>
      <c r="L9" s="578"/>
      <c r="M9" s="615"/>
      <c r="N9" s="615"/>
      <c r="O9" s="618"/>
      <c r="P9" s="428"/>
      <c r="Q9" s="428"/>
    </row>
    <row r="10" spans="2:19" ht="23.25" customHeight="1" thickBot="1" x14ac:dyDescent="0.25">
      <c r="B10" s="594"/>
      <c r="C10" s="595"/>
      <c r="D10" s="595"/>
      <c r="E10" s="595"/>
      <c r="F10" s="596"/>
      <c r="G10" s="16"/>
      <c r="H10" s="16"/>
      <c r="I10" s="17"/>
      <c r="J10" s="16"/>
      <c r="K10" s="532"/>
      <c r="L10" s="579" t="s">
        <v>43</v>
      </c>
      <c r="M10" s="580"/>
      <c r="N10" s="580"/>
      <c r="O10" s="581"/>
      <c r="P10" s="428"/>
      <c r="Q10" s="428"/>
    </row>
    <row r="11" spans="2:19" ht="12.75" customHeight="1" x14ac:dyDescent="0.2">
      <c r="B11" s="685" t="s">
        <v>261</v>
      </c>
      <c r="C11" s="686"/>
      <c r="D11" s="686"/>
      <c r="E11" s="686"/>
      <c r="F11" s="687"/>
      <c r="G11" s="26">
        <v>3</v>
      </c>
      <c r="H11" s="26">
        <v>400</v>
      </c>
      <c r="I11" s="148">
        <f>O17</f>
        <v>42764.447500000002</v>
      </c>
      <c r="J11" s="26">
        <v>1</v>
      </c>
      <c r="K11" s="26">
        <v>1</v>
      </c>
      <c r="L11" s="535"/>
      <c r="M11" s="536" t="s">
        <v>45</v>
      </c>
      <c r="N11" s="582">
        <v>43640</v>
      </c>
      <c r="O11" s="583"/>
      <c r="P11" s="428"/>
      <c r="Q11" s="428"/>
    </row>
    <row r="12" spans="2:19" ht="12.75" customHeight="1" x14ac:dyDescent="0.2">
      <c r="B12" s="40"/>
      <c r="C12" s="41"/>
      <c r="D12" s="41"/>
      <c r="E12" s="42"/>
      <c r="F12" s="43"/>
      <c r="G12" s="16"/>
      <c r="H12" s="16"/>
      <c r="I12" s="17"/>
      <c r="J12" s="16"/>
      <c r="K12" s="16"/>
      <c r="L12" s="16"/>
      <c r="M12" s="27"/>
      <c r="N12" s="27"/>
      <c r="O12" s="545"/>
      <c r="P12" s="428"/>
      <c r="Q12" s="428"/>
    </row>
    <row r="13" spans="2:19" ht="22.5" customHeight="1" x14ac:dyDescent="0.2">
      <c r="B13" s="40"/>
      <c r="C13" s="544" t="s">
        <v>338</v>
      </c>
      <c r="D13" s="41"/>
      <c r="E13" s="42"/>
      <c r="F13" s="584" t="s">
        <v>47</v>
      </c>
      <c r="G13" s="584"/>
      <c r="H13" s="584"/>
      <c r="I13" s="584"/>
      <c r="J13" s="584"/>
      <c r="K13" s="584"/>
      <c r="L13" s="584"/>
      <c r="M13" s="584"/>
      <c r="N13" s="584"/>
      <c r="O13" s="585"/>
      <c r="P13" s="428"/>
      <c r="Q13" s="428"/>
    </row>
    <row r="14" spans="2:19" ht="12.75" customHeight="1" x14ac:dyDescent="0.2">
      <c r="B14" s="40"/>
      <c r="C14" s="56"/>
      <c r="D14" s="682" t="s">
        <v>49</v>
      </c>
      <c r="E14" s="683"/>
      <c r="F14" s="684"/>
      <c r="G14" s="57">
        <v>3</v>
      </c>
      <c r="H14" s="57">
        <v>400</v>
      </c>
      <c r="I14" s="58">
        <f>O17</f>
        <v>42764.447500000002</v>
      </c>
      <c r="J14" s="59">
        <v>1</v>
      </c>
      <c r="K14" s="59">
        <v>1</v>
      </c>
      <c r="L14" s="59"/>
      <c r="M14" s="60"/>
      <c r="N14" s="61" t="s">
        <v>50</v>
      </c>
      <c r="O14" s="546">
        <v>43640</v>
      </c>
      <c r="P14" s="428"/>
      <c r="Q14" s="428"/>
    </row>
    <row r="15" spans="2:19" ht="12.75" customHeight="1" thickBot="1" x14ac:dyDescent="0.25">
      <c r="B15" s="40"/>
      <c r="C15" s="41"/>
      <c r="D15" s="41"/>
      <c r="E15" s="42"/>
      <c r="F15" s="554"/>
      <c r="G15" s="132"/>
      <c r="H15" s="132"/>
      <c r="I15" s="131"/>
      <c r="J15" s="132"/>
      <c r="K15" s="132"/>
      <c r="L15" s="132"/>
      <c r="M15" s="551"/>
      <c r="N15" s="551"/>
      <c r="O15" s="552"/>
      <c r="P15" s="428"/>
      <c r="Q15" s="428"/>
    </row>
    <row r="16" spans="2:19" ht="27" customHeight="1" thickBot="1" x14ac:dyDescent="0.25">
      <c r="B16" s="40"/>
      <c r="C16" s="41"/>
      <c r="D16" s="41"/>
      <c r="E16" s="42"/>
      <c r="F16" s="586" t="s">
        <v>54</v>
      </c>
      <c r="G16" s="587"/>
      <c r="H16" s="587"/>
      <c r="I16" s="587"/>
      <c r="J16" s="587"/>
      <c r="K16" s="587"/>
      <c r="L16" s="588"/>
      <c r="M16" s="589" t="s">
        <v>340</v>
      </c>
      <c r="N16" s="590"/>
      <c r="O16" s="591"/>
      <c r="P16" s="428"/>
      <c r="Q16" s="573" t="s">
        <v>341</v>
      </c>
      <c r="R16" s="573"/>
      <c r="S16" s="573"/>
    </row>
    <row r="17" spans="2:18" ht="12.75" customHeight="1" x14ac:dyDescent="0.2">
      <c r="B17" s="676" t="s">
        <v>56</v>
      </c>
      <c r="C17" s="73">
        <v>1</v>
      </c>
      <c r="D17" s="74" t="s">
        <v>57</v>
      </c>
      <c r="E17" s="679" t="s">
        <v>58</v>
      </c>
      <c r="F17" s="680"/>
      <c r="G17" s="555">
        <v>3</v>
      </c>
      <c r="H17" s="555">
        <v>400</v>
      </c>
      <c r="I17" s="556"/>
      <c r="J17" s="557"/>
      <c r="K17" s="557"/>
      <c r="L17" s="557"/>
      <c r="M17" s="592" t="s">
        <v>339</v>
      </c>
      <c r="N17" s="593"/>
      <c r="O17" s="553">
        <f>SUM(O19:O23)+SUM(O27:O31)+O35+O38+SUM(O39:O42)</f>
        <v>42764.447500000002</v>
      </c>
      <c r="P17" s="429"/>
      <c r="Q17" s="428"/>
    </row>
    <row r="18" spans="2:18" x14ac:dyDescent="0.2">
      <c r="B18" s="677"/>
      <c r="C18" s="88"/>
      <c r="D18" s="89"/>
      <c r="E18" s="90"/>
      <c r="F18" s="91"/>
      <c r="G18" s="494"/>
      <c r="H18" s="494"/>
      <c r="I18" s="93"/>
      <c r="J18" s="494"/>
      <c r="K18" s="494"/>
      <c r="L18" s="494"/>
      <c r="M18" s="94"/>
      <c r="N18" s="94"/>
      <c r="O18" s="533"/>
      <c r="P18" s="428"/>
      <c r="Q18" s="428"/>
    </row>
    <row r="19" spans="2:18" ht="12.75" customHeight="1" x14ac:dyDescent="0.2">
      <c r="B19" s="677"/>
      <c r="C19" s="113" t="s">
        <v>60</v>
      </c>
      <c r="D19" s="88"/>
      <c r="E19" s="114" t="s">
        <v>61</v>
      </c>
      <c r="F19" s="114"/>
      <c r="G19" s="33">
        <v>2</v>
      </c>
      <c r="H19" s="33">
        <v>230</v>
      </c>
      <c r="I19" s="523">
        <v>155</v>
      </c>
      <c r="J19" s="33">
        <v>4</v>
      </c>
      <c r="K19" s="27">
        <v>1</v>
      </c>
      <c r="L19" s="33">
        <f>I19*J19*K19</f>
        <v>620</v>
      </c>
      <c r="M19" s="27">
        <v>1</v>
      </c>
      <c r="N19" s="27">
        <v>1</v>
      </c>
      <c r="O19" s="547">
        <f>L19*M19*N19</f>
        <v>620</v>
      </c>
      <c r="P19" s="428"/>
      <c r="Q19" s="428"/>
    </row>
    <row r="20" spans="2:18" ht="12.75" customHeight="1" x14ac:dyDescent="0.2">
      <c r="B20" s="677"/>
      <c r="C20" s="113" t="s">
        <v>63</v>
      </c>
      <c r="D20" s="88"/>
      <c r="E20" s="114" t="s">
        <v>64</v>
      </c>
      <c r="F20" s="114"/>
      <c r="G20" s="33">
        <v>2</v>
      </c>
      <c r="H20" s="33">
        <v>230</v>
      </c>
      <c r="I20" s="523">
        <v>55</v>
      </c>
      <c r="J20" s="33">
        <v>5</v>
      </c>
      <c r="K20" s="27">
        <v>1</v>
      </c>
      <c r="L20" s="33">
        <f t="shared" ref="L20:L22" si="0">I20*J20*K20</f>
        <v>275</v>
      </c>
      <c r="M20" s="27">
        <v>1</v>
      </c>
      <c r="N20" s="27">
        <v>1</v>
      </c>
      <c r="O20" s="547">
        <f t="shared" ref="O20:O35" si="1">L20*M20*N20</f>
        <v>275</v>
      </c>
      <c r="P20" s="428"/>
      <c r="Q20" s="428"/>
    </row>
    <row r="21" spans="2:18" ht="12.75" customHeight="1" x14ac:dyDescent="0.2">
      <c r="B21" s="677"/>
      <c r="C21" s="113" t="s">
        <v>67</v>
      </c>
      <c r="D21" s="88"/>
      <c r="E21" s="681" t="s">
        <v>68</v>
      </c>
      <c r="F21" s="681"/>
      <c r="G21" s="33">
        <v>2</v>
      </c>
      <c r="H21" s="33">
        <v>230</v>
      </c>
      <c r="I21" s="523">
        <v>22</v>
      </c>
      <c r="J21" s="33">
        <v>5</v>
      </c>
      <c r="K21" s="27">
        <v>1</v>
      </c>
      <c r="L21" s="33">
        <f t="shared" si="0"/>
        <v>110</v>
      </c>
      <c r="M21" s="27">
        <v>1</v>
      </c>
      <c r="N21" s="27">
        <v>1</v>
      </c>
      <c r="O21" s="547">
        <f t="shared" si="1"/>
        <v>110</v>
      </c>
      <c r="P21" s="428"/>
      <c r="Q21" s="428"/>
    </row>
    <row r="22" spans="2:18" ht="12.75" customHeight="1" x14ac:dyDescent="0.2">
      <c r="B22" s="677"/>
      <c r="C22" s="113" t="s">
        <v>69</v>
      </c>
      <c r="D22" s="88"/>
      <c r="E22" s="114" t="s">
        <v>70</v>
      </c>
      <c r="F22" s="114"/>
      <c r="G22" s="33">
        <v>2</v>
      </c>
      <c r="H22" s="33">
        <v>230</v>
      </c>
      <c r="I22" s="523">
        <v>44</v>
      </c>
      <c r="J22" s="33">
        <v>9</v>
      </c>
      <c r="K22" s="27">
        <v>1</v>
      </c>
      <c r="L22" s="33">
        <f t="shared" si="0"/>
        <v>396</v>
      </c>
      <c r="M22" s="27">
        <v>1</v>
      </c>
      <c r="N22" s="27">
        <v>1</v>
      </c>
      <c r="O22" s="547">
        <f t="shared" si="1"/>
        <v>396</v>
      </c>
      <c r="P22" s="428"/>
      <c r="Q22" s="428"/>
    </row>
    <row r="23" spans="2:18" ht="12.75" customHeight="1" x14ac:dyDescent="0.2">
      <c r="B23" s="677"/>
      <c r="C23" s="113" t="s">
        <v>71</v>
      </c>
      <c r="D23" s="88"/>
      <c r="E23" s="114" t="s">
        <v>72</v>
      </c>
      <c r="F23" s="114"/>
      <c r="G23" s="33">
        <v>2</v>
      </c>
      <c r="H23" s="33">
        <v>230</v>
      </c>
      <c r="I23" s="523">
        <f>SUM(L24:L26)</f>
        <v>132</v>
      </c>
      <c r="J23" s="33">
        <v>1</v>
      </c>
      <c r="K23" s="27">
        <v>1</v>
      </c>
      <c r="L23" s="33">
        <f>I23*J23*K23</f>
        <v>132</v>
      </c>
      <c r="M23" s="27">
        <v>1</v>
      </c>
      <c r="N23" s="27">
        <v>1</v>
      </c>
      <c r="O23" s="547">
        <f t="shared" si="1"/>
        <v>132</v>
      </c>
      <c r="P23" s="428"/>
      <c r="Q23" s="428"/>
    </row>
    <row r="24" spans="2:18" ht="12.75" customHeight="1" x14ac:dyDescent="0.2">
      <c r="B24" s="677"/>
      <c r="C24" s="113"/>
      <c r="D24" s="88"/>
      <c r="E24" s="121" t="s">
        <v>73</v>
      </c>
      <c r="F24" s="121"/>
      <c r="G24" s="524">
        <v>2</v>
      </c>
      <c r="H24" s="524">
        <v>230</v>
      </c>
      <c r="I24" s="525">
        <v>6</v>
      </c>
      <c r="J24" s="524">
        <v>12</v>
      </c>
      <c r="K24" s="126">
        <v>1</v>
      </c>
      <c r="L24" s="524">
        <f>I24*J24*K24</f>
        <v>72</v>
      </c>
      <c r="M24" s="126">
        <v>1</v>
      </c>
      <c r="N24" s="126">
        <v>1</v>
      </c>
      <c r="O24" s="550"/>
      <c r="P24" s="428"/>
      <c r="Q24" s="428"/>
    </row>
    <row r="25" spans="2:18" ht="12.75" customHeight="1" x14ac:dyDescent="0.2">
      <c r="B25" s="677"/>
      <c r="C25" s="113"/>
      <c r="D25" s="88"/>
      <c r="E25" s="121" t="s">
        <v>74</v>
      </c>
      <c r="F25" s="121"/>
      <c r="G25" s="524">
        <v>2</v>
      </c>
      <c r="H25" s="524">
        <v>230</v>
      </c>
      <c r="I25" s="525">
        <v>6</v>
      </c>
      <c r="J25" s="524">
        <v>6</v>
      </c>
      <c r="K25" s="126">
        <v>1</v>
      </c>
      <c r="L25" s="524">
        <f t="shared" ref="L25:L26" si="2">I25*J25*K25</f>
        <v>36</v>
      </c>
      <c r="M25" s="126">
        <v>1</v>
      </c>
      <c r="N25" s="126">
        <v>1</v>
      </c>
      <c r="O25" s="550"/>
      <c r="P25" s="520"/>
      <c r="Q25" s="520"/>
      <c r="R25" s="358"/>
    </row>
    <row r="26" spans="2:18" ht="12.75" customHeight="1" x14ac:dyDescent="0.2">
      <c r="B26" s="677"/>
      <c r="C26" s="113"/>
      <c r="D26" s="88"/>
      <c r="E26" s="121" t="s">
        <v>75</v>
      </c>
      <c r="F26" s="121"/>
      <c r="G26" s="524">
        <v>2</v>
      </c>
      <c r="H26" s="524">
        <v>230</v>
      </c>
      <c r="I26" s="525">
        <v>6</v>
      </c>
      <c r="J26" s="524">
        <v>4</v>
      </c>
      <c r="K26" s="126">
        <v>1</v>
      </c>
      <c r="L26" s="524">
        <f t="shared" si="2"/>
        <v>24</v>
      </c>
      <c r="M26" s="126">
        <v>1</v>
      </c>
      <c r="N26" s="126">
        <v>1</v>
      </c>
      <c r="O26" s="550"/>
      <c r="P26" s="520"/>
      <c r="Q26" s="520"/>
      <c r="R26" s="358"/>
    </row>
    <row r="27" spans="2:18" ht="12.75" customHeight="1" x14ac:dyDescent="0.2">
      <c r="B27" s="677"/>
      <c r="C27" s="113" t="s">
        <v>76</v>
      </c>
      <c r="D27" s="88"/>
      <c r="E27" s="675" t="s">
        <v>77</v>
      </c>
      <c r="F27" s="675"/>
      <c r="G27" s="33">
        <v>2</v>
      </c>
      <c r="H27" s="33">
        <v>230</v>
      </c>
      <c r="I27" s="523">
        <v>3450</v>
      </c>
      <c r="J27" s="33">
        <v>2</v>
      </c>
      <c r="K27" s="27">
        <v>1.25</v>
      </c>
      <c r="L27" s="33">
        <f>I27*J27*K27</f>
        <v>8625</v>
      </c>
      <c r="M27" s="27">
        <v>0.2</v>
      </c>
      <c r="N27" s="27">
        <v>0.25</v>
      </c>
      <c r="O27" s="547">
        <f t="shared" si="1"/>
        <v>431.25</v>
      </c>
      <c r="P27" s="520"/>
      <c r="Q27" s="520"/>
      <c r="R27" s="358"/>
    </row>
    <row r="28" spans="2:18" ht="12.75" customHeight="1" x14ac:dyDescent="0.2">
      <c r="B28" s="677"/>
      <c r="C28" s="113" t="s">
        <v>78</v>
      </c>
      <c r="D28" s="88"/>
      <c r="E28" s="674" t="s">
        <v>79</v>
      </c>
      <c r="F28" s="674"/>
      <c r="G28" s="33">
        <v>2</v>
      </c>
      <c r="H28" s="33">
        <v>230</v>
      </c>
      <c r="I28" s="523">
        <v>3450</v>
      </c>
      <c r="J28" s="33">
        <v>2</v>
      </c>
      <c r="K28" s="27">
        <v>1.25</v>
      </c>
      <c r="L28" s="33">
        <f t="shared" ref="L28:L31" si="3">I28*J28*K28</f>
        <v>8625</v>
      </c>
      <c r="M28" s="127">
        <v>0.2</v>
      </c>
      <c r="N28" s="27">
        <v>0.25</v>
      </c>
      <c r="O28" s="547">
        <f t="shared" si="1"/>
        <v>431.25</v>
      </c>
      <c r="P28" s="520"/>
      <c r="Q28" s="520"/>
      <c r="R28" s="358"/>
    </row>
    <row r="29" spans="2:18" ht="12.75" customHeight="1" x14ac:dyDescent="0.2">
      <c r="B29" s="677"/>
      <c r="C29" s="113" t="s">
        <v>80</v>
      </c>
      <c r="D29" s="88"/>
      <c r="E29" s="674" t="s">
        <v>81</v>
      </c>
      <c r="F29" s="674"/>
      <c r="G29" s="33">
        <v>3</v>
      </c>
      <c r="H29" s="33">
        <v>400</v>
      </c>
      <c r="I29" s="523">
        <v>3450</v>
      </c>
      <c r="J29" s="33">
        <v>6</v>
      </c>
      <c r="K29" s="27">
        <v>1.25</v>
      </c>
      <c r="L29" s="33">
        <f t="shared" si="3"/>
        <v>25875</v>
      </c>
      <c r="M29" s="27">
        <v>0.2</v>
      </c>
      <c r="N29" s="27">
        <v>0.25</v>
      </c>
      <c r="O29" s="547">
        <f t="shared" si="1"/>
        <v>1293.75</v>
      </c>
      <c r="P29" s="366"/>
      <c r="Q29" s="521"/>
      <c r="R29" s="358"/>
    </row>
    <row r="30" spans="2:18" ht="12.75" customHeight="1" x14ac:dyDescent="0.2">
      <c r="B30" s="677"/>
      <c r="C30" s="113" t="s">
        <v>82</v>
      </c>
      <c r="D30" s="526"/>
      <c r="E30" s="673" t="s">
        <v>83</v>
      </c>
      <c r="F30" s="673"/>
      <c r="G30" s="33">
        <v>3</v>
      </c>
      <c r="H30" s="33">
        <v>400</v>
      </c>
      <c r="I30" s="523">
        <v>10510</v>
      </c>
      <c r="J30" s="33">
        <v>1</v>
      </c>
      <c r="K30" s="30">
        <v>1.25</v>
      </c>
      <c r="L30" s="33">
        <f>I30*J30*K30</f>
        <v>13137.5</v>
      </c>
      <c r="M30" s="27">
        <v>1</v>
      </c>
      <c r="N30" s="30">
        <v>1</v>
      </c>
      <c r="O30" s="547">
        <f t="shared" si="1"/>
        <v>13137.5</v>
      </c>
      <c r="P30" s="521"/>
      <c r="Q30" s="521"/>
      <c r="R30" s="358"/>
    </row>
    <row r="31" spans="2:18" ht="12.75" customHeight="1" x14ac:dyDescent="0.2">
      <c r="B31" s="677"/>
      <c r="C31" s="113" t="s">
        <v>85</v>
      </c>
      <c r="D31" s="526"/>
      <c r="E31" s="673" t="s">
        <v>86</v>
      </c>
      <c r="F31" s="673"/>
      <c r="G31" s="33">
        <v>2</v>
      </c>
      <c r="H31" s="33">
        <v>230</v>
      </c>
      <c r="I31" s="523">
        <f>SUM(L32:L34)</f>
        <v>220</v>
      </c>
      <c r="J31" s="33">
        <v>1</v>
      </c>
      <c r="K31" s="30">
        <v>1.25</v>
      </c>
      <c r="L31" s="33">
        <f t="shared" si="3"/>
        <v>275</v>
      </c>
      <c r="M31" s="27">
        <v>1</v>
      </c>
      <c r="N31" s="30">
        <v>1</v>
      </c>
      <c r="O31" s="547">
        <f t="shared" si="1"/>
        <v>275</v>
      </c>
      <c r="P31" s="521"/>
      <c r="Q31" s="522"/>
      <c r="R31" s="358"/>
    </row>
    <row r="32" spans="2:18" ht="12.75" customHeight="1" x14ac:dyDescent="0.2">
      <c r="B32" s="677"/>
      <c r="C32" s="113"/>
      <c r="D32" s="526"/>
      <c r="E32" s="688" t="s">
        <v>87</v>
      </c>
      <c r="F32" s="688"/>
      <c r="G32" s="524">
        <v>2</v>
      </c>
      <c r="H32" s="524">
        <v>230</v>
      </c>
      <c r="I32" s="525">
        <v>30</v>
      </c>
      <c r="J32" s="524">
        <v>2</v>
      </c>
      <c r="K32" s="126">
        <v>1</v>
      </c>
      <c r="L32" s="524">
        <f>I32*J32*K32</f>
        <v>60</v>
      </c>
      <c r="M32" s="126">
        <v>1</v>
      </c>
      <c r="N32" s="126">
        <v>1</v>
      </c>
      <c r="O32" s="550"/>
      <c r="P32" s="521"/>
      <c r="Q32" s="521"/>
      <c r="R32" s="358"/>
    </row>
    <row r="33" spans="2:18" ht="12.75" customHeight="1" x14ac:dyDescent="0.2">
      <c r="B33" s="677"/>
      <c r="C33" s="113"/>
      <c r="D33" s="526"/>
      <c r="E33" s="688" t="s">
        <v>88</v>
      </c>
      <c r="F33" s="688"/>
      <c r="G33" s="524">
        <v>2</v>
      </c>
      <c r="H33" s="524">
        <v>230</v>
      </c>
      <c r="I33" s="525">
        <v>30</v>
      </c>
      <c r="J33" s="524">
        <v>4</v>
      </c>
      <c r="K33" s="126">
        <v>1</v>
      </c>
      <c r="L33" s="524">
        <f t="shared" ref="L33:L34" si="4">I33*J33*K33</f>
        <v>120</v>
      </c>
      <c r="M33" s="126">
        <v>1</v>
      </c>
      <c r="N33" s="126">
        <v>1</v>
      </c>
      <c r="O33" s="550"/>
      <c r="P33" s="521"/>
      <c r="Q33" s="521"/>
      <c r="R33" s="358"/>
    </row>
    <row r="34" spans="2:18" ht="12.75" customHeight="1" x14ac:dyDescent="0.2">
      <c r="B34" s="677"/>
      <c r="C34" s="113"/>
      <c r="D34" s="526"/>
      <c r="E34" s="688" t="s">
        <v>89</v>
      </c>
      <c r="F34" s="688"/>
      <c r="G34" s="524">
        <v>2</v>
      </c>
      <c r="H34" s="524">
        <v>230</v>
      </c>
      <c r="I34" s="525">
        <v>40</v>
      </c>
      <c r="J34" s="524">
        <v>1</v>
      </c>
      <c r="K34" s="126">
        <v>1</v>
      </c>
      <c r="L34" s="524">
        <f t="shared" si="4"/>
        <v>40</v>
      </c>
      <c r="M34" s="126">
        <v>1</v>
      </c>
      <c r="N34" s="126">
        <v>1</v>
      </c>
      <c r="O34" s="550"/>
      <c r="P34" s="521"/>
      <c r="Q34" s="521"/>
      <c r="R34" s="358"/>
    </row>
    <row r="35" spans="2:18" ht="12.75" customHeight="1" x14ac:dyDescent="0.2">
      <c r="B35" s="677"/>
      <c r="C35" s="113" t="s">
        <v>90</v>
      </c>
      <c r="D35" s="526"/>
      <c r="E35" s="689" t="s">
        <v>91</v>
      </c>
      <c r="F35" s="689"/>
      <c r="G35" s="33">
        <v>2</v>
      </c>
      <c r="H35" s="33">
        <v>230</v>
      </c>
      <c r="I35" s="527">
        <f>SUM(L36:L37)</f>
        <v>130</v>
      </c>
      <c r="J35" s="528">
        <v>1</v>
      </c>
      <c r="K35" s="529">
        <v>1.25</v>
      </c>
      <c r="L35" s="528">
        <f>I35*J35*K35</f>
        <v>162.5</v>
      </c>
      <c r="M35" s="529">
        <v>1</v>
      </c>
      <c r="N35" s="529">
        <v>1</v>
      </c>
      <c r="O35" s="547">
        <f t="shared" si="1"/>
        <v>162.5</v>
      </c>
      <c r="P35" s="521"/>
      <c r="Q35" s="521"/>
      <c r="R35" s="358"/>
    </row>
    <row r="36" spans="2:18" ht="12.75" customHeight="1" x14ac:dyDescent="0.2">
      <c r="B36" s="677"/>
      <c r="C36" s="113"/>
      <c r="D36" s="526"/>
      <c r="E36" s="688" t="s">
        <v>88</v>
      </c>
      <c r="F36" s="688"/>
      <c r="G36" s="524">
        <v>2</v>
      </c>
      <c r="H36" s="524">
        <v>230</v>
      </c>
      <c r="I36" s="525">
        <v>30</v>
      </c>
      <c r="J36" s="524">
        <v>3</v>
      </c>
      <c r="K36" s="126">
        <v>1</v>
      </c>
      <c r="L36" s="524">
        <f>I36*J36*K36</f>
        <v>90</v>
      </c>
      <c r="M36" s="126">
        <v>1</v>
      </c>
      <c r="N36" s="126">
        <v>1</v>
      </c>
      <c r="O36" s="550"/>
      <c r="P36" s="521"/>
      <c r="Q36" s="521"/>
      <c r="R36" s="358"/>
    </row>
    <row r="37" spans="2:18" ht="12.75" customHeight="1" x14ac:dyDescent="0.2">
      <c r="B37" s="677"/>
      <c r="C37" s="113"/>
      <c r="D37" s="526"/>
      <c r="E37" s="688" t="s">
        <v>92</v>
      </c>
      <c r="F37" s="688"/>
      <c r="G37" s="524">
        <v>2</v>
      </c>
      <c r="H37" s="524">
        <v>230</v>
      </c>
      <c r="I37" s="525">
        <v>40</v>
      </c>
      <c r="J37" s="524">
        <v>1</v>
      </c>
      <c r="K37" s="126">
        <v>1</v>
      </c>
      <c r="L37" s="524">
        <f>I37*J37*K37</f>
        <v>40</v>
      </c>
      <c r="M37" s="126">
        <v>1</v>
      </c>
      <c r="N37" s="126">
        <v>1</v>
      </c>
      <c r="O37" s="550"/>
      <c r="P37" s="521"/>
      <c r="Q37" s="521"/>
      <c r="R37" s="358"/>
    </row>
    <row r="38" spans="2:18" ht="12.75" customHeight="1" x14ac:dyDescent="0.2">
      <c r="B38" s="677"/>
      <c r="C38" s="113" t="s">
        <v>93</v>
      </c>
      <c r="D38" s="526"/>
      <c r="E38" s="114" t="s">
        <v>94</v>
      </c>
      <c r="F38" s="493"/>
      <c r="G38" s="33">
        <v>2</v>
      </c>
      <c r="H38" s="33">
        <v>230</v>
      </c>
      <c r="I38" s="523">
        <v>65</v>
      </c>
      <c r="J38" s="33">
        <v>1</v>
      </c>
      <c r="K38" s="30">
        <v>1</v>
      </c>
      <c r="L38" s="33">
        <f>I38*J38*K38</f>
        <v>65</v>
      </c>
      <c r="M38" s="30">
        <v>1</v>
      </c>
      <c r="N38" s="30">
        <v>1</v>
      </c>
      <c r="O38" s="547">
        <f>I38*J38*K38*M38*N38</f>
        <v>65</v>
      </c>
      <c r="P38" s="428"/>
      <c r="Q38" s="428"/>
    </row>
    <row r="39" spans="2:18" ht="12.75" customHeight="1" x14ac:dyDescent="0.2">
      <c r="B39" s="677"/>
      <c r="C39" s="146" t="s">
        <v>95</v>
      </c>
      <c r="D39" s="157"/>
      <c r="E39" s="665" t="s">
        <v>96</v>
      </c>
      <c r="F39" s="665"/>
      <c r="G39" s="162">
        <v>3</v>
      </c>
      <c r="H39" s="162">
        <v>400</v>
      </c>
      <c r="I39" s="530">
        <f>O44</f>
        <v>3783.75</v>
      </c>
      <c r="J39" s="162">
        <v>1</v>
      </c>
      <c r="K39" s="149">
        <v>1</v>
      </c>
      <c r="L39" s="162">
        <f>I39*J39*K39</f>
        <v>3783.75</v>
      </c>
      <c r="M39" s="149">
        <v>0.8</v>
      </c>
      <c r="N39" s="149">
        <v>1</v>
      </c>
      <c r="O39" s="409">
        <f>L39*M39*N39</f>
        <v>3027</v>
      </c>
      <c r="P39" s="428"/>
      <c r="Q39" s="428"/>
    </row>
    <row r="40" spans="2:18" ht="12.75" customHeight="1" x14ac:dyDescent="0.2">
      <c r="B40" s="677"/>
      <c r="C40" s="146" t="s">
        <v>97</v>
      </c>
      <c r="D40" s="531"/>
      <c r="E40" s="665" t="s">
        <v>98</v>
      </c>
      <c r="F40" s="665"/>
      <c r="G40" s="162">
        <v>3</v>
      </c>
      <c r="H40" s="162">
        <v>400</v>
      </c>
      <c r="I40" s="530">
        <f>O52</f>
        <v>9666.77</v>
      </c>
      <c r="J40" s="162">
        <v>1</v>
      </c>
      <c r="K40" s="149">
        <v>1</v>
      </c>
      <c r="L40" s="162">
        <f t="shared" ref="L40:L42" si="5">I40*J40*K40</f>
        <v>9666.77</v>
      </c>
      <c r="M40" s="149">
        <v>0.5</v>
      </c>
      <c r="N40" s="149">
        <v>1</v>
      </c>
      <c r="O40" s="409">
        <f>L40*M40*N40</f>
        <v>4833.3850000000002</v>
      </c>
      <c r="P40" s="428"/>
      <c r="Q40" s="428"/>
    </row>
    <row r="41" spans="2:18" ht="12.75" customHeight="1" x14ac:dyDescent="0.2">
      <c r="B41" s="677"/>
      <c r="C41" s="146" t="s">
        <v>99</v>
      </c>
      <c r="D41" s="531"/>
      <c r="E41" s="665" t="s">
        <v>100</v>
      </c>
      <c r="F41" s="665"/>
      <c r="G41" s="162">
        <v>3</v>
      </c>
      <c r="H41" s="162">
        <v>400</v>
      </c>
      <c r="I41" s="530">
        <f>O85</f>
        <v>19929.625</v>
      </c>
      <c r="J41" s="162">
        <v>1</v>
      </c>
      <c r="K41" s="149">
        <v>1</v>
      </c>
      <c r="L41" s="162">
        <f t="shared" si="5"/>
        <v>19929.625</v>
      </c>
      <c r="M41" s="149">
        <v>0.5</v>
      </c>
      <c r="N41" s="149">
        <v>1</v>
      </c>
      <c r="O41" s="409">
        <f t="shared" ref="O41:O42" si="6">L41*M41*N41</f>
        <v>9964.8125</v>
      </c>
      <c r="P41" s="428"/>
      <c r="Q41" s="428"/>
    </row>
    <row r="42" spans="2:18" ht="12.75" customHeight="1" x14ac:dyDescent="0.2">
      <c r="B42" s="677"/>
      <c r="C42" s="151" t="s">
        <v>101</v>
      </c>
      <c r="D42" s="150"/>
      <c r="E42" s="664" t="s">
        <v>102</v>
      </c>
      <c r="F42" s="664"/>
      <c r="G42" s="26">
        <v>3</v>
      </c>
      <c r="H42" s="26">
        <v>400</v>
      </c>
      <c r="I42" s="148">
        <f>O118</f>
        <v>9512.5</v>
      </c>
      <c r="J42" s="26">
        <v>1</v>
      </c>
      <c r="K42" s="492">
        <v>1</v>
      </c>
      <c r="L42" s="162">
        <f t="shared" si="5"/>
        <v>9512.5</v>
      </c>
      <c r="M42" s="149">
        <v>0.8</v>
      </c>
      <c r="N42" s="149">
        <v>1</v>
      </c>
      <c r="O42" s="409">
        <f t="shared" si="6"/>
        <v>7610</v>
      </c>
      <c r="P42" s="428"/>
      <c r="Q42" s="428"/>
    </row>
    <row r="43" spans="2:18" ht="12.75" customHeight="1" x14ac:dyDescent="0.2">
      <c r="B43" s="677"/>
      <c r="C43" s="152"/>
      <c r="D43" s="153"/>
      <c r="E43" s="628"/>
      <c r="F43" s="642"/>
      <c r="G43" s="16"/>
      <c r="H43" s="16"/>
      <c r="I43" s="17"/>
      <c r="J43" s="16"/>
      <c r="K43" s="16"/>
      <c r="L43" s="16"/>
      <c r="M43" s="27"/>
      <c r="N43" s="27"/>
      <c r="O43" s="407"/>
      <c r="P43" s="428"/>
      <c r="Q43" s="428"/>
    </row>
    <row r="44" spans="2:18" ht="12.75" customHeight="1" x14ac:dyDescent="0.2">
      <c r="B44" s="677"/>
      <c r="C44" s="157">
        <v>2</v>
      </c>
      <c r="D44" s="157" t="s">
        <v>103</v>
      </c>
      <c r="E44" s="671" t="s">
        <v>104</v>
      </c>
      <c r="F44" s="672"/>
      <c r="G44" s="158">
        <v>3</v>
      </c>
      <c r="H44" s="158">
        <v>400</v>
      </c>
      <c r="I44" s="159"/>
      <c r="J44" s="26"/>
      <c r="K44" s="26"/>
      <c r="L44" s="26"/>
      <c r="M44" s="149"/>
      <c r="N44" s="149"/>
      <c r="O44" s="409">
        <f>SUM(O45:O50)</f>
        <v>3783.75</v>
      </c>
      <c r="P44" s="428"/>
      <c r="Q44" s="428"/>
    </row>
    <row r="45" spans="2:18" ht="12.75" customHeight="1" x14ac:dyDescent="0.2">
      <c r="B45" s="677"/>
      <c r="C45" s="495" t="s">
        <v>105</v>
      </c>
      <c r="D45" s="169"/>
      <c r="E45" s="632" t="s">
        <v>106</v>
      </c>
      <c r="F45" s="633"/>
      <c r="G45" s="16">
        <v>2</v>
      </c>
      <c r="H45" s="16">
        <v>230</v>
      </c>
      <c r="I45" s="17">
        <v>39</v>
      </c>
      <c r="J45" s="16">
        <v>15</v>
      </c>
      <c r="K45" s="463">
        <v>1</v>
      </c>
      <c r="L45" s="17">
        <f>I45*J45*K45</f>
        <v>585</v>
      </c>
      <c r="M45" s="27">
        <v>1</v>
      </c>
      <c r="N45" s="27">
        <v>1</v>
      </c>
      <c r="O45" s="547">
        <f>L45*M45*N45</f>
        <v>585</v>
      </c>
      <c r="P45" s="428"/>
      <c r="Q45" s="428"/>
    </row>
    <row r="46" spans="2:18" ht="12.75" customHeight="1" x14ac:dyDescent="0.2">
      <c r="B46" s="677"/>
      <c r="C46" s="495" t="s">
        <v>107</v>
      </c>
      <c r="D46" s="169"/>
      <c r="E46" s="632" t="s">
        <v>108</v>
      </c>
      <c r="F46" s="633"/>
      <c r="G46" s="16">
        <v>2</v>
      </c>
      <c r="H46" s="16">
        <v>230</v>
      </c>
      <c r="I46" s="17">
        <v>6</v>
      </c>
      <c r="J46" s="16">
        <v>5</v>
      </c>
      <c r="K46" s="463">
        <v>1</v>
      </c>
      <c r="L46" s="17">
        <f t="shared" ref="L46:L50" si="7">I46*J46*K46</f>
        <v>30</v>
      </c>
      <c r="M46" s="27">
        <v>1</v>
      </c>
      <c r="N46" s="27">
        <v>1</v>
      </c>
      <c r="O46" s="547">
        <f t="shared" ref="O46:O49" si="8">L46*M46*N46</f>
        <v>30</v>
      </c>
      <c r="P46" s="428"/>
      <c r="Q46" s="428"/>
    </row>
    <row r="47" spans="2:18" ht="12.75" customHeight="1" x14ac:dyDescent="0.2">
      <c r="B47" s="677"/>
      <c r="C47" s="495" t="s">
        <v>109</v>
      </c>
      <c r="D47" s="169"/>
      <c r="E47" s="624" t="s">
        <v>110</v>
      </c>
      <c r="F47" s="625"/>
      <c r="G47" s="16">
        <v>2</v>
      </c>
      <c r="H47" s="16">
        <v>230</v>
      </c>
      <c r="I47" s="17">
        <v>250</v>
      </c>
      <c r="J47" s="16">
        <v>1</v>
      </c>
      <c r="K47" s="463">
        <v>1.25</v>
      </c>
      <c r="L47" s="17">
        <f t="shared" si="7"/>
        <v>312.5</v>
      </c>
      <c r="M47" s="27">
        <v>1</v>
      </c>
      <c r="N47" s="27">
        <v>1</v>
      </c>
      <c r="O47" s="547">
        <f t="shared" si="8"/>
        <v>312.5</v>
      </c>
      <c r="P47" s="428"/>
      <c r="Q47" s="428"/>
    </row>
    <row r="48" spans="2:18" ht="12.75" customHeight="1" x14ac:dyDescent="0.2">
      <c r="B48" s="677"/>
      <c r="C48" s="495" t="s">
        <v>111</v>
      </c>
      <c r="D48" s="169"/>
      <c r="E48" s="624" t="s">
        <v>112</v>
      </c>
      <c r="F48" s="625"/>
      <c r="G48" s="16">
        <v>2</v>
      </c>
      <c r="H48" s="16">
        <v>230</v>
      </c>
      <c r="I48" s="17">
        <v>3450</v>
      </c>
      <c r="J48" s="16">
        <v>6</v>
      </c>
      <c r="K48" s="463">
        <v>1.25</v>
      </c>
      <c r="L48" s="17">
        <f t="shared" si="7"/>
        <v>25875</v>
      </c>
      <c r="M48" s="27">
        <v>0.2</v>
      </c>
      <c r="N48" s="27">
        <v>0.25</v>
      </c>
      <c r="O48" s="547">
        <f t="shared" si="8"/>
        <v>1293.75</v>
      </c>
      <c r="P48" s="428"/>
      <c r="Q48" s="428"/>
    </row>
    <row r="49" spans="2:17" ht="12.75" customHeight="1" x14ac:dyDescent="0.2">
      <c r="B49" s="677"/>
      <c r="C49" s="495" t="s">
        <v>113</v>
      </c>
      <c r="D49" s="169"/>
      <c r="E49" s="624" t="s">
        <v>114</v>
      </c>
      <c r="F49" s="625"/>
      <c r="G49" s="16">
        <v>2</v>
      </c>
      <c r="H49" s="16">
        <v>230</v>
      </c>
      <c r="I49" s="17">
        <v>250</v>
      </c>
      <c r="J49" s="16">
        <v>3</v>
      </c>
      <c r="K49" s="463">
        <v>1.25</v>
      </c>
      <c r="L49" s="17">
        <f t="shared" si="7"/>
        <v>937.5</v>
      </c>
      <c r="M49" s="27">
        <v>1</v>
      </c>
      <c r="N49" s="27">
        <v>1</v>
      </c>
      <c r="O49" s="547">
        <f t="shared" si="8"/>
        <v>937.5</v>
      </c>
      <c r="P49" s="428"/>
      <c r="Q49" s="428"/>
    </row>
    <row r="50" spans="2:17" ht="12.75" customHeight="1" x14ac:dyDescent="0.2">
      <c r="B50" s="677"/>
      <c r="C50" s="495" t="s">
        <v>296</v>
      </c>
      <c r="D50" s="169"/>
      <c r="E50" s="624" t="s">
        <v>115</v>
      </c>
      <c r="F50" s="625"/>
      <c r="G50" s="16">
        <v>2</v>
      </c>
      <c r="H50" s="16">
        <v>230</v>
      </c>
      <c r="I50" s="17">
        <v>500</v>
      </c>
      <c r="J50" s="16">
        <v>1</v>
      </c>
      <c r="K50" s="463">
        <v>1.25</v>
      </c>
      <c r="L50" s="17">
        <f t="shared" si="7"/>
        <v>625</v>
      </c>
      <c r="M50" s="27">
        <v>1</v>
      </c>
      <c r="N50" s="27">
        <v>1</v>
      </c>
      <c r="O50" s="547">
        <f>L50*M50*N50</f>
        <v>625</v>
      </c>
      <c r="P50" s="428"/>
      <c r="Q50" s="428"/>
    </row>
    <row r="51" spans="2:17" ht="12.75" customHeight="1" x14ac:dyDescent="0.2">
      <c r="B51" s="677"/>
      <c r="C51" s="172"/>
      <c r="D51" s="169"/>
      <c r="E51" s="464"/>
      <c r="F51" s="487"/>
      <c r="G51" s="16"/>
      <c r="H51" s="16"/>
      <c r="I51" s="17"/>
      <c r="J51" s="16"/>
      <c r="K51" s="16"/>
      <c r="L51" s="16"/>
      <c r="M51" s="27"/>
      <c r="N51" s="27"/>
      <c r="O51" s="407"/>
      <c r="P51" s="428"/>
      <c r="Q51" s="428"/>
    </row>
    <row r="52" spans="2:17" ht="12.75" customHeight="1" x14ac:dyDescent="0.2">
      <c r="B52" s="677"/>
      <c r="C52" s="157">
        <v>3</v>
      </c>
      <c r="D52" s="157" t="s">
        <v>116</v>
      </c>
      <c r="E52" s="671" t="s">
        <v>117</v>
      </c>
      <c r="F52" s="672"/>
      <c r="G52" s="158">
        <v>3</v>
      </c>
      <c r="H52" s="158">
        <v>400</v>
      </c>
      <c r="I52" s="159"/>
      <c r="J52" s="26"/>
      <c r="K52" s="26"/>
      <c r="L52" s="26"/>
      <c r="M52" s="149"/>
      <c r="N52" s="149"/>
      <c r="O52" s="549">
        <f>SUM(O53:O55)+O57+O63+O65+O75+O77</f>
        <v>9666.77</v>
      </c>
      <c r="P52" s="428"/>
      <c r="Q52" s="428"/>
    </row>
    <row r="53" spans="2:17" ht="12.75" customHeight="1" x14ac:dyDescent="0.2">
      <c r="B53" s="677"/>
      <c r="C53" s="113" t="s">
        <v>118</v>
      </c>
      <c r="D53" s="88"/>
      <c r="E53" s="632" t="s">
        <v>119</v>
      </c>
      <c r="F53" s="633"/>
      <c r="G53" s="16">
        <v>2</v>
      </c>
      <c r="H53" s="16">
        <v>230</v>
      </c>
      <c r="I53" s="17">
        <v>55</v>
      </c>
      <c r="J53" s="16">
        <v>12</v>
      </c>
      <c r="K53" s="463">
        <v>1</v>
      </c>
      <c r="L53" s="17">
        <f>I53*J53*K53</f>
        <v>660</v>
      </c>
      <c r="M53" s="27">
        <v>1</v>
      </c>
      <c r="N53" s="27">
        <v>1</v>
      </c>
      <c r="O53" s="547">
        <f>L53*M53*N53</f>
        <v>660</v>
      </c>
      <c r="P53" s="428"/>
      <c r="Q53" s="428"/>
    </row>
    <row r="54" spans="2:17" ht="12.75" customHeight="1" x14ac:dyDescent="0.2">
      <c r="B54" s="677"/>
      <c r="C54" s="113" t="s">
        <v>120</v>
      </c>
      <c r="D54" s="88"/>
      <c r="E54" s="632" t="s">
        <v>121</v>
      </c>
      <c r="F54" s="670"/>
      <c r="G54" s="16">
        <v>2</v>
      </c>
      <c r="H54" s="16">
        <v>230</v>
      </c>
      <c r="I54" s="17">
        <v>6</v>
      </c>
      <c r="J54" s="16">
        <v>7</v>
      </c>
      <c r="K54" s="463">
        <v>1</v>
      </c>
      <c r="L54" s="17">
        <f t="shared" ref="L54:L55" si="9">I54*J54*K54</f>
        <v>42</v>
      </c>
      <c r="M54" s="27">
        <v>1</v>
      </c>
      <c r="N54" s="27">
        <v>1</v>
      </c>
      <c r="O54" s="547">
        <f t="shared" ref="O54:O55" si="10">L54*M54*N54</f>
        <v>42</v>
      </c>
      <c r="P54" s="428"/>
      <c r="Q54" s="428"/>
    </row>
    <row r="55" spans="2:17" ht="12.75" customHeight="1" x14ac:dyDescent="0.2">
      <c r="B55" s="677"/>
      <c r="C55" s="113" t="s">
        <v>122</v>
      </c>
      <c r="D55" s="88"/>
      <c r="E55" s="669" t="s">
        <v>123</v>
      </c>
      <c r="F55" s="654"/>
      <c r="G55" s="16">
        <v>2</v>
      </c>
      <c r="H55" s="16">
        <v>230</v>
      </c>
      <c r="I55" s="17">
        <v>3450</v>
      </c>
      <c r="J55" s="16">
        <v>6</v>
      </c>
      <c r="K55" s="463">
        <v>1.25</v>
      </c>
      <c r="L55" s="17">
        <f t="shared" si="9"/>
        <v>25875</v>
      </c>
      <c r="M55" s="27">
        <v>0.2</v>
      </c>
      <c r="N55" s="27">
        <v>0.25</v>
      </c>
      <c r="O55" s="547">
        <f t="shared" si="10"/>
        <v>1293.75</v>
      </c>
      <c r="P55" s="428"/>
      <c r="Q55" s="428"/>
    </row>
    <row r="56" spans="2:17" ht="12.75" customHeight="1" x14ac:dyDescent="0.2">
      <c r="B56" s="677"/>
      <c r="C56" s="113"/>
      <c r="D56" s="88"/>
      <c r="E56" s="666"/>
      <c r="F56" s="667"/>
      <c r="G56" s="16"/>
      <c r="H56" s="16"/>
      <c r="I56" s="17"/>
      <c r="J56" s="16"/>
      <c r="K56" s="463"/>
      <c r="L56" s="463"/>
      <c r="M56" s="27"/>
      <c r="N56" s="27"/>
      <c r="O56" s="550"/>
      <c r="P56" s="428"/>
      <c r="Q56" s="428"/>
    </row>
    <row r="57" spans="2:17" ht="12.75" customHeight="1" x14ac:dyDescent="0.2">
      <c r="B57" s="677"/>
      <c r="C57" s="88" t="s">
        <v>124</v>
      </c>
      <c r="D57" s="490"/>
      <c r="E57" s="668" t="s">
        <v>125</v>
      </c>
      <c r="F57" s="668"/>
      <c r="G57" s="128">
        <v>3</v>
      </c>
      <c r="H57" s="178">
        <v>400</v>
      </c>
      <c r="I57" s="179">
        <f>SUM(I58:I62)</f>
        <v>12800</v>
      </c>
      <c r="J57" s="178">
        <v>1</v>
      </c>
      <c r="K57" s="484">
        <v>1.25</v>
      </c>
      <c r="L57" s="179">
        <f>I57*J57*K57</f>
        <v>16000</v>
      </c>
      <c r="M57" s="181">
        <v>0.21875</v>
      </c>
      <c r="N57" s="28">
        <v>1</v>
      </c>
      <c r="O57" s="547">
        <f>L57*M57*N57</f>
        <v>3500</v>
      </c>
      <c r="P57" s="566" t="s">
        <v>346</v>
      </c>
      <c r="Q57" s="428"/>
    </row>
    <row r="58" spans="2:17" ht="12.75" customHeight="1" x14ac:dyDescent="0.2">
      <c r="B58" s="677"/>
      <c r="C58" s="183" t="s">
        <v>126</v>
      </c>
      <c r="D58" s="184"/>
      <c r="E58" s="622" t="s">
        <v>127</v>
      </c>
      <c r="F58" s="623"/>
      <c r="G58" s="123">
        <v>2</v>
      </c>
      <c r="H58" s="123">
        <v>230</v>
      </c>
      <c r="I58" s="124">
        <v>2300</v>
      </c>
      <c r="J58" s="123">
        <v>1</v>
      </c>
      <c r="K58" s="125">
        <v>1.25</v>
      </c>
      <c r="L58" s="125"/>
      <c r="M58" s="126"/>
      <c r="N58" s="126"/>
      <c r="O58" s="550"/>
      <c r="P58" s="428"/>
      <c r="Q58" s="428"/>
    </row>
    <row r="59" spans="2:17" ht="12.75" customHeight="1" x14ac:dyDescent="0.2">
      <c r="B59" s="677"/>
      <c r="C59" s="183" t="s">
        <v>128</v>
      </c>
      <c r="D59" s="184"/>
      <c r="E59" s="647" t="s">
        <v>129</v>
      </c>
      <c r="F59" s="648"/>
      <c r="G59" s="123">
        <v>3</v>
      </c>
      <c r="H59" s="123">
        <v>400</v>
      </c>
      <c r="I59" s="124">
        <v>3500</v>
      </c>
      <c r="J59" s="123">
        <v>1</v>
      </c>
      <c r="K59" s="125">
        <v>1.25</v>
      </c>
      <c r="L59" s="125"/>
      <c r="M59" s="126"/>
      <c r="N59" s="126"/>
      <c r="O59" s="550"/>
      <c r="P59" s="428"/>
      <c r="Q59" s="428"/>
    </row>
    <row r="60" spans="2:17" ht="12.75" customHeight="1" x14ac:dyDescent="0.2">
      <c r="B60" s="677"/>
      <c r="C60" s="183" t="s">
        <v>130</v>
      </c>
      <c r="D60" s="196"/>
      <c r="E60" s="626" t="s">
        <v>131</v>
      </c>
      <c r="F60" s="627"/>
      <c r="G60" s="123">
        <v>3</v>
      </c>
      <c r="H60" s="123">
        <v>400</v>
      </c>
      <c r="I60" s="124">
        <v>3500</v>
      </c>
      <c r="J60" s="123">
        <v>1</v>
      </c>
      <c r="K60" s="125">
        <v>1.25</v>
      </c>
      <c r="L60" s="125"/>
      <c r="M60" s="126"/>
      <c r="N60" s="126"/>
      <c r="O60" s="550"/>
      <c r="P60" s="428"/>
      <c r="Q60" s="428"/>
    </row>
    <row r="61" spans="2:17" ht="12.75" customHeight="1" x14ac:dyDescent="0.2">
      <c r="B61" s="677"/>
      <c r="C61" s="183" t="s">
        <v>132</v>
      </c>
      <c r="D61" s="196"/>
      <c r="E61" s="662" t="s">
        <v>133</v>
      </c>
      <c r="F61" s="663"/>
      <c r="G61" s="123">
        <v>3</v>
      </c>
      <c r="H61" s="123">
        <v>400</v>
      </c>
      <c r="I61" s="124">
        <v>3500</v>
      </c>
      <c r="J61" s="123">
        <v>1</v>
      </c>
      <c r="K61" s="125">
        <v>1.25</v>
      </c>
      <c r="L61" s="125"/>
      <c r="M61" s="126"/>
      <c r="N61" s="126"/>
      <c r="O61" s="550"/>
      <c r="P61" s="428"/>
      <c r="Q61" s="428"/>
    </row>
    <row r="62" spans="2:17" ht="12.75" customHeight="1" x14ac:dyDescent="0.2">
      <c r="B62" s="677"/>
      <c r="C62" s="197"/>
      <c r="D62" s="196"/>
      <c r="E62" s="660"/>
      <c r="F62" s="661"/>
      <c r="G62" s="200"/>
      <c r="H62" s="200"/>
      <c r="I62" s="201"/>
      <c r="J62" s="200"/>
      <c r="K62" s="473"/>
      <c r="L62" s="473"/>
      <c r="M62" s="203"/>
      <c r="N62" s="203"/>
      <c r="O62" s="550"/>
      <c r="P62" s="428"/>
      <c r="Q62" s="428"/>
    </row>
    <row r="63" spans="2:17" ht="12.75" customHeight="1" x14ac:dyDescent="0.2">
      <c r="B63" s="677"/>
      <c r="C63" s="214" t="s">
        <v>134</v>
      </c>
      <c r="D63" s="169"/>
      <c r="E63" s="630" t="s">
        <v>135</v>
      </c>
      <c r="F63" s="631"/>
      <c r="G63" s="16">
        <v>2</v>
      </c>
      <c r="H63" s="16">
        <v>230</v>
      </c>
      <c r="I63" s="17">
        <v>300</v>
      </c>
      <c r="J63" s="16">
        <v>1</v>
      </c>
      <c r="K63" s="463">
        <v>1.25</v>
      </c>
      <c r="L63" s="16">
        <f>I63*J63*K63</f>
        <v>375</v>
      </c>
      <c r="M63" s="27">
        <v>1</v>
      </c>
      <c r="N63" s="27">
        <v>0.35</v>
      </c>
      <c r="O63" s="547">
        <f t="shared" ref="O63:O77" si="11">L63*M63*N63</f>
        <v>131.25</v>
      </c>
      <c r="P63" s="428"/>
      <c r="Q63" s="428"/>
    </row>
    <row r="64" spans="2:17" ht="12.75" customHeight="1" x14ac:dyDescent="0.2">
      <c r="B64" s="677"/>
      <c r="C64" s="495"/>
      <c r="D64" s="169"/>
      <c r="E64" s="658"/>
      <c r="F64" s="659"/>
      <c r="G64" s="16"/>
      <c r="H64" s="16"/>
      <c r="I64" s="17"/>
      <c r="J64" s="16"/>
      <c r="K64" s="16"/>
      <c r="L64" s="16"/>
      <c r="M64" s="27"/>
      <c r="N64" s="27"/>
      <c r="O64" s="550"/>
      <c r="P64" s="428"/>
      <c r="Q64" s="428"/>
    </row>
    <row r="65" spans="2:17" ht="12.75" customHeight="1" x14ac:dyDescent="0.2">
      <c r="B65" s="677"/>
      <c r="C65" s="214" t="s">
        <v>136</v>
      </c>
      <c r="D65" s="495"/>
      <c r="E65" s="643" t="s">
        <v>137</v>
      </c>
      <c r="F65" s="657"/>
      <c r="G65" s="178">
        <v>2</v>
      </c>
      <c r="H65" s="178">
        <v>230</v>
      </c>
      <c r="I65" s="179">
        <f>SUM(I66:I73)</f>
        <v>400</v>
      </c>
      <c r="J65" s="178">
        <v>1</v>
      </c>
      <c r="K65" s="484">
        <v>1.25</v>
      </c>
      <c r="L65" s="178">
        <f>I65*J65*K65</f>
        <v>500</v>
      </c>
      <c r="M65" s="28">
        <v>0.3</v>
      </c>
      <c r="N65" s="28">
        <v>1</v>
      </c>
      <c r="O65" s="547">
        <f t="shared" si="11"/>
        <v>150</v>
      </c>
      <c r="P65" s="567" t="s">
        <v>345</v>
      </c>
      <c r="Q65" s="428"/>
    </row>
    <row r="66" spans="2:17" ht="12.75" customHeight="1" x14ac:dyDescent="0.2">
      <c r="B66" s="677"/>
      <c r="C66" s="183" t="s">
        <v>138</v>
      </c>
      <c r="D66" s="184"/>
      <c r="E66" s="622" t="s">
        <v>139</v>
      </c>
      <c r="F66" s="623"/>
      <c r="G66" s="123">
        <v>2</v>
      </c>
      <c r="H66" s="123">
        <v>230</v>
      </c>
      <c r="I66" s="124">
        <v>50</v>
      </c>
      <c r="J66" s="123">
        <v>1</v>
      </c>
      <c r="K66" s="125">
        <v>1</v>
      </c>
      <c r="L66" s="125"/>
      <c r="M66" s="126"/>
      <c r="N66" s="126"/>
      <c r="O66" s="550"/>
      <c r="P66" s="428"/>
      <c r="Q66" s="428"/>
    </row>
    <row r="67" spans="2:17" ht="12.75" customHeight="1" x14ac:dyDescent="0.2">
      <c r="B67" s="677"/>
      <c r="C67" s="183" t="s">
        <v>140</v>
      </c>
      <c r="D67" s="184"/>
      <c r="E67" s="622" t="s">
        <v>141</v>
      </c>
      <c r="F67" s="623"/>
      <c r="G67" s="123">
        <v>2</v>
      </c>
      <c r="H67" s="123">
        <v>230</v>
      </c>
      <c r="I67" s="124">
        <v>50</v>
      </c>
      <c r="J67" s="123">
        <v>1</v>
      </c>
      <c r="K67" s="125">
        <v>1</v>
      </c>
      <c r="L67" s="125"/>
      <c r="M67" s="126"/>
      <c r="N67" s="126"/>
      <c r="O67" s="550"/>
      <c r="P67" s="428"/>
      <c r="Q67" s="428"/>
    </row>
    <row r="68" spans="2:17" ht="12.75" customHeight="1" x14ac:dyDescent="0.2">
      <c r="B68" s="677"/>
      <c r="C68" s="183" t="s">
        <v>142</v>
      </c>
      <c r="D68" s="184"/>
      <c r="E68" s="622" t="s">
        <v>143</v>
      </c>
      <c r="F68" s="623"/>
      <c r="G68" s="123">
        <v>2</v>
      </c>
      <c r="H68" s="123">
        <v>230</v>
      </c>
      <c r="I68" s="124">
        <v>50</v>
      </c>
      <c r="J68" s="123">
        <v>1</v>
      </c>
      <c r="K68" s="125">
        <v>1</v>
      </c>
      <c r="L68" s="125"/>
      <c r="M68" s="126"/>
      <c r="N68" s="126"/>
      <c r="O68" s="550"/>
      <c r="P68" s="428"/>
      <c r="Q68" s="428"/>
    </row>
    <row r="69" spans="2:17" ht="12.75" customHeight="1" x14ac:dyDescent="0.2">
      <c r="B69" s="677"/>
      <c r="C69" s="183" t="s">
        <v>144</v>
      </c>
      <c r="D69" s="184"/>
      <c r="E69" s="622" t="s">
        <v>145</v>
      </c>
      <c r="F69" s="623"/>
      <c r="G69" s="123">
        <v>2</v>
      </c>
      <c r="H69" s="123">
        <v>230</v>
      </c>
      <c r="I69" s="124">
        <v>50</v>
      </c>
      <c r="J69" s="123">
        <v>1</v>
      </c>
      <c r="K69" s="125">
        <v>1</v>
      </c>
      <c r="L69" s="125"/>
      <c r="M69" s="126"/>
      <c r="N69" s="126"/>
      <c r="O69" s="550"/>
      <c r="P69" s="428"/>
      <c r="Q69" s="428"/>
    </row>
    <row r="70" spans="2:17" ht="12.75" customHeight="1" x14ac:dyDescent="0.2">
      <c r="B70" s="677"/>
      <c r="C70" s="183" t="s">
        <v>146</v>
      </c>
      <c r="D70" s="184"/>
      <c r="E70" s="622" t="s">
        <v>147</v>
      </c>
      <c r="F70" s="623"/>
      <c r="G70" s="123">
        <v>2</v>
      </c>
      <c r="H70" s="123">
        <v>230</v>
      </c>
      <c r="I70" s="124">
        <v>50</v>
      </c>
      <c r="J70" s="123">
        <v>1</v>
      </c>
      <c r="K70" s="125">
        <v>1</v>
      </c>
      <c r="L70" s="125"/>
      <c r="M70" s="126"/>
      <c r="N70" s="126"/>
      <c r="O70" s="550"/>
      <c r="P70" s="428"/>
      <c r="Q70" s="428"/>
    </row>
    <row r="71" spans="2:17" ht="12.75" customHeight="1" x14ac:dyDescent="0.2">
      <c r="B71" s="677"/>
      <c r="C71" s="183" t="s">
        <v>148</v>
      </c>
      <c r="D71" s="184"/>
      <c r="E71" s="622" t="s">
        <v>149</v>
      </c>
      <c r="F71" s="623"/>
      <c r="G71" s="123">
        <v>2</v>
      </c>
      <c r="H71" s="123">
        <v>230</v>
      </c>
      <c r="I71" s="124">
        <v>50</v>
      </c>
      <c r="J71" s="123">
        <v>1</v>
      </c>
      <c r="K71" s="125">
        <v>1</v>
      </c>
      <c r="L71" s="125"/>
      <c r="M71" s="126"/>
      <c r="N71" s="126"/>
      <c r="O71" s="550"/>
      <c r="P71" s="428"/>
      <c r="Q71" s="428"/>
    </row>
    <row r="72" spans="2:17" ht="12.75" customHeight="1" x14ac:dyDescent="0.2">
      <c r="B72" s="677"/>
      <c r="C72" s="183" t="s">
        <v>150</v>
      </c>
      <c r="D72" s="184"/>
      <c r="E72" s="622" t="s">
        <v>151</v>
      </c>
      <c r="F72" s="623"/>
      <c r="G72" s="123">
        <v>2</v>
      </c>
      <c r="H72" s="123">
        <v>230</v>
      </c>
      <c r="I72" s="124">
        <v>50</v>
      </c>
      <c r="J72" s="123">
        <v>1</v>
      </c>
      <c r="K72" s="125">
        <v>1</v>
      </c>
      <c r="L72" s="125"/>
      <c r="M72" s="126"/>
      <c r="N72" s="126"/>
      <c r="O72" s="550"/>
      <c r="P72" s="428"/>
      <c r="Q72" s="428"/>
    </row>
    <row r="73" spans="2:17" ht="12.75" customHeight="1" x14ac:dyDescent="0.2">
      <c r="B73" s="677"/>
      <c r="C73" s="183" t="s">
        <v>152</v>
      </c>
      <c r="D73" s="184"/>
      <c r="E73" s="622" t="s">
        <v>153</v>
      </c>
      <c r="F73" s="623"/>
      <c r="G73" s="123">
        <v>2</v>
      </c>
      <c r="H73" s="123">
        <v>230</v>
      </c>
      <c r="I73" s="124">
        <v>50</v>
      </c>
      <c r="J73" s="123">
        <v>1</v>
      </c>
      <c r="K73" s="125">
        <v>1</v>
      </c>
      <c r="L73" s="125"/>
      <c r="M73" s="126"/>
      <c r="N73" s="126"/>
      <c r="O73" s="550"/>
      <c r="P73" s="428"/>
      <c r="Q73" s="428"/>
    </row>
    <row r="74" spans="2:17" ht="12.75" customHeight="1" x14ac:dyDescent="0.2">
      <c r="B74" s="677"/>
      <c r="C74" s="495"/>
      <c r="D74" s="219"/>
      <c r="E74" s="220"/>
      <c r="F74" s="221"/>
      <c r="G74" s="222"/>
      <c r="H74" s="222"/>
      <c r="I74" s="223"/>
      <c r="J74" s="222"/>
      <c r="K74" s="224"/>
      <c r="L74" s="224"/>
      <c r="M74" s="225"/>
      <c r="N74" s="225"/>
      <c r="O74" s="550"/>
      <c r="P74" s="428"/>
      <c r="Q74" s="428"/>
    </row>
    <row r="75" spans="2:17" ht="12.75" customHeight="1" x14ac:dyDescent="0.2">
      <c r="B75" s="677"/>
      <c r="C75" s="214" t="s">
        <v>154</v>
      </c>
      <c r="D75" s="169"/>
      <c r="E75" s="630" t="s">
        <v>155</v>
      </c>
      <c r="F75" s="631"/>
      <c r="G75" s="178">
        <v>2</v>
      </c>
      <c r="H75" s="178">
        <v>230</v>
      </c>
      <c r="I75" s="179">
        <f>350+300</f>
        <v>650</v>
      </c>
      <c r="J75" s="178">
        <v>1</v>
      </c>
      <c r="K75" s="484">
        <v>1</v>
      </c>
      <c r="L75" s="484">
        <f>I75*J75*K75</f>
        <v>650</v>
      </c>
      <c r="M75" s="28">
        <v>1</v>
      </c>
      <c r="N75" s="28">
        <v>0.6</v>
      </c>
      <c r="O75" s="547">
        <f t="shared" si="11"/>
        <v>390</v>
      </c>
      <c r="P75" s="428"/>
      <c r="Q75" s="428"/>
    </row>
    <row r="76" spans="2:17" x14ac:dyDescent="0.2">
      <c r="B76" s="677"/>
      <c r="C76" s="495"/>
      <c r="D76" s="169"/>
      <c r="E76" s="482"/>
      <c r="F76" s="483"/>
      <c r="G76" s="178"/>
      <c r="H76" s="178"/>
      <c r="I76" s="179"/>
      <c r="J76" s="178"/>
      <c r="K76" s="484"/>
      <c r="L76" s="484"/>
      <c r="M76" s="28"/>
      <c r="N76" s="28"/>
      <c r="O76" s="550"/>
      <c r="P76" s="428"/>
      <c r="Q76" s="428"/>
    </row>
    <row r="77" spans="2:17" ht="12.75" customHeight="1" x14ac:dyDescent="0.2">
      <c r="B77" s="677"/>
      <c r="C77" s="214" t="s">
        <v>156</v>
      </c>
      <c r="D77" s="169"/>
      <c r="E77" s="630" t="s">
        <v>157</v>
      </c>
      <c r="F77" s="631"/>
      <c r="G77" s="178">
        <v>3</v>
      </c>
      <c r="H77" s="178">
        <v>400</v>
      </c>
      <c r="I77" s="179">
        <f>SUM(I78:I82)</f>
        <v>12900</v>
      </c>
      <c r="J77" s="178">
        <v>1</v>
      </c>
      <c r="K77" s="484">
        <v>1</v>
      </c>
      <c r="L77" s="484">
        <f>I77*J77*K77</f>
        <v>12900</v>
      </c>
      <c r="M77" s="28">
        <v>0.27129999999999999</v>
      </c>
      <c r="N77" s="28">
        <v>1</v>
      </c>
      <c r="O77" s="547">
        <f t="shared" si="11"/>
        <v>3499.77</v>
      </c>
      <c r="P77" s="567" t="s">
        <v>343</v>
      </c>
      <c r="Q77" s="428"/>
    </row>
    <row r="78" spans="2:17" ht="12.75" customHeight="1" x14ac:dyDescent="0.2">
      <c r="B78" s="677"/>
      <c r="C78" s="197" t="s">
        <v>158</v>
      </c>
      <c r="D78" s="184"/>
      <c r="E78" s="622" t="s">
        <v>159</v>
      </c>
      <c r="F78" s="623"/>
      <c r="G78" s="123">
        <v>3</v>
      </c>
      <c r="H78" s="123">
        <v>400</v>
      </c>
      <c r="I78" s="124">
        <v>3500</v>
      </c>
      <c r="J78" s="123">
        <v>1</v>
      </c>
      <c r="K78" s="125">
        <v>1</v>
      </c>
      <c r="L78" s="125"/>
      <c r="M78" s="126"/>
      <c r="N78" s="126"/>
      <c r="O78" s="548"/>
      <c r="P78" s="428"/>
      <c r="Q78" s="567" t="s">
        <v>344</v>
      </c>
    </row>
    <row r="79" spans="2:17" ht="12.75" customHeight="1" x14ac:dyDescent="0.2">
      <c r="B79" s="677"/>
      <c r="C79" s="197" t="s">
        <v>160</v>
      </c>
      <c r="D79" s="184"/>
      <c r="E79" s="626" t="s">
        <v>161</v>
      </c>
      <c r="F79" s="627"/>
      <c r="G79" s="123">
        <v>3</v>
      </c>
      <c r="H79" s="123">
        <v>400</v>
      </c>
      <c r="I79" s="124">
        <v>3500</v>
      </c>
      <c r="J79" s="123">
        <v>1</v>
      </c>
      <c r="K79" s="125">
        <v>1</v>
      </c>
      <c r="L79" s="125"/>
      <c r="M79" s="126"/>
      <c r="N79" s="126"/>
      <c r="O79" s="548"/>
      <c r="P79" s="428"/>
      <c r="Q79" s="428"/>
    </row>
    <row r="80" spans="2:17" ht="12.75" customHeight="1" x14ac:dyDescent="0.2">
      <c r="B80" s="677"/>
      <c r="C80" s="197" t="s">
        <v>162</v>
      </c>
      <c r="D80" s="184"/>
      <c r="E80" s="626" t="s">
        <v>163</v>
      </c>
      <c r="F80" s="627"/>
      <c r="G80" s="123">
        <v>3</v>
      </c>
      <c r="H80" s="123">
        <v>400</v>
      </c>
      <c r="I80" s="124">
        <v>3500</v>
      </c>
      <c r="J80" s="123">
        <v>1</v>
      </c>
      <c r="K80" s="125">
        <v>1</v>
      </c>
      <c r="L80" s="125"/>
      <c r="M80" s="126"/>
      <c r="N80" s="126"/>
      <c r="O80" s="548"/>
      <c r="P80" s="428"/>
      <c r="Q80" s="428"/>
    </row>
    <row r="81" spans="2:17" ht="12.75" customHeight="1" x14ac:dyDescent="0.2">
      <c r="B81" s="677"/>
      <c r="C81" s="197" t="s">
        <v>164</v>
      </c>
      <c r="D81" s="196"/>
      <c r="E81" s="626" t="s">
        <v>165</v>
      </c>
      <c r="F81" s="627"/>
      <c r="G81" s="123">
        <v>2</v>
      </c>
      <c r="H81" s="123">
        <v>230</v>
      </c>
      <c r="I81" s="124">
        <v>1000</v>
      </c>
      <c r="J81" s="123">
        <v>1</v>
      </c>
      <c r="K81" s="125">
        <v>1</v>
      </c>
      <c r="L81" s="125"/>
      <c r="M81" s="126"/>
      <c r="N81" s="126"/>
      <c r="O81" s="548"/>
      <c r="P81" s="428"/>
      <c r="Q81" s="428"/>
    </row>
    <row r="82" spans="2:17" ht="12.75" customHeight="1" x14ac:dyDescent="0.2">
      <c r="B82" s="677"/>
      <c r="C82" s="197" t="s">
        <v>166</v>
      </c>
      <c r="D82" s="210"/>
      <c r="E82" s="626" t="s">
        <v>167</v>
      </c>
      <c r="F82" s="627"/>
      <c r="G82" s="123">
        <v>2</v>
      </c>
      <c r="H82" s="123">
        <v>230</v>
      </c>
      <c r="I82" s="124">
        <v>1400</v>
      </c>
      <c r="J82" s="123">
        <v>1</v>
      </c>
      <c r="K82" s="125">
        <v>1</v>
      </c>
      <c r="L82" s="125"/>
      <c r="M82" s="126"/>
      <c r="N82" s="126"/>
      <c r="O82" s="548"/>
      <c r="P82" s="428"/>
      <c r="Q82" s="428"/>
    </row>
    <row r="83" spans="2:17" ht="12.75" customHeight="1" x14ac:dyDescent="0.2">
      <c r="B83" s="677"/>
      <c r="C83" s="197"/>
      <c r="D83" s="210"/>
      <c r="E83" s="480"/>
      <c r="F83" s="481"/>
      <c r="G83" s="123"/>
      <c r="H83" s="123"/>
      <c r="I83" s="124"/>
      <c r="J83" s="123"/>
      <c r="K83" s="125"/>
      <c r="L83" s="125"/>
      <c r="M83" s="126"/>
      <c r="N83" s="126"/>
      <c r="O83" s="548"/>
      <c r="P83" s="428"/>
      <c r="Q83" s="428"/>
    </row>
    <row r="84" spans="2:17" ht="12.75" customHeight="1" x14ac:dyDescent="0.2">
      <c r="B84" s="677"/>
      <c r="C84" s="197"/>
      <c r="D84" s="210"/>
      <c r="E84" s="480"/>
      <c r="F84" s="481"/>
      <c r="G84" s="123"/>
      <c r="H84" s="123"/>
      <c r="I84" s="124"/>
      <c r="J84" s="123"/>
      <c r="K84" s="125"/>
      <c r="L84" s="125"/>
      <c r="M84" s="126"/>
      <c r="N84" s="126"/>
      <c r="O84" s="548"/>
      <c r="P84" s="428"/>
      <c r="Q84" s="428"/>
    </row>
    <row r="85" spans="2:17" ht="12.75" customHeight="1" x14ac:dyDescent="0.2">
      <c r="B85" s="677"/>
      <c r="C85" s="146"/>
      <c r="D85" s="259" t="s">
        <v>168</v>
      </c>
      <c r="E85" s="655" t="s">
        <v>169</v>
      </c>
      <c r="F85" s="656"/>
      <c r="G85" s="31">
        <v>3</v>
      </c>
      <c r="H85" s="158">
        <v>400</v>
      </c>
      <c r="I85" s="29"/>
      <c r="J85" s="26"/>
      <c r="K85" s="26"/>
      <c r="L85" s="26"/>
      <c r="M85" s="149"/>
      <c r="N85" s="149"/>
      <c r="O85" s="409">
        <f>SUM(O86:O88)+O90+O96+O100+O101+O102+O103+O105+O106+O107+O109</f>
        <v>19929.625</v>
      </c>
      <c r="P85" s="428"/>
      <c r="Q85" s="428"/>
    </row>
    <row r="86" spans="2:17" ht="12.75" customHeight="1" x14ac:dyDescent="0.2">
      <c r="B86" s="677"/>
      <c r="C86" s="113" t="s">
        <v>170</v>
      </c>
      <c r="D86" s="490"/>
      <c r="E86" s="632" t="s">
        <v>171</v>
      </c>
      <c r="F86" s="633"/>
      <c r="G86" s="16">
        <v>2</v>
      </c>
      <c r="H86" s="16">
        <v>230</v>
      </c>
      <c r="I86" s="17">
        <v>55</v>
      </c>
      <c r="J86" s="16">
        <v>12</v>
      </c>
      <c r="K86" s="463">
        <v>1</v>
      </c>
      <c r="L86" s="463">
        <f>I86*J86*K86</f>
        <v>660</v>
      </c>
      <c r="M86" s="27">
        <v>1</v>
      </c>
      <c r="N86" s="27">
        <v>1</v>
      </c>
      <c r="O86" s="547">
        <f>L86*M86*N86</f>
        <v>660</v>
      </c>
      <c r="P86" s="428"/>
      <c r="Q86" s="428"/>
    </row>
    <row r="87" spans="2:17" ht="12.75" customHeight="1" x14ac:dyDescent="0.2">
      <c r="B87" s="677"/>
      <c r="C87" s="113" t="s">
        <v>172</v>
      </c>
      <c r="D87" s="490"/>
      <c r="E87" s="653" t="s">
        <v>173</v>
      </c>
      <c r="F87" s="654"/>
      <c r="G87" s="16">
        <v>2</v>
      </c>
      <c r="H87" s="16">
        <v>230</v>
      </c>
      <c r="I87" s="17">
        <v>3450</v>
      </c>
      <c r="J87" s="16">
        <v>6</v>
      </c>
      <c r="K87" s="463">
        <v>1.25</v>
      </c>
      <c r="L87" s="463">
        <f t="shared" ref="L87:L88" si="12">I87*J87*K87</f>
        <v>25875</v>
      </c>
      <c r="M87" s="27">
        <v>0.2</v>
      </c>
      <c r="N87" s="27">
        <v>0.25</v>
      </c>
      <c r="O87" s="547">
        <f t="shared" ref="O87:O109" si="13">L87*M87*N87</f>
        <v>1293.75</v>
      </c>
      <c r="P87" s="428"/>
      <c r="Q87" s="428"/>
    </row>
    <row r="88" spans="2:17" ht="12.75" customHeight="1" x14ac:dyDescent="0.2">
      <c r="B88" s="677"/>
      <c r="C88" s="113" t="s">
        <v>174</v>
      </c>
      <c r="D88" s="490"/>
      <c r="E88" s="651" t="s">
        <v>175</v>
      </c>
      <c r="F88" s="652"/>
      <c r="G88" s="16">
        <v>2</v>
      </c>
      <c r="H88" s="16">
        <v>230</v>
      </c>
      <c r="I88" s="17">
        <v>6</v>
      </c>
      <c r="J88" s="16">
        <v>9</v>
      </c>
      <c r="K88" s="463">
        <v>1</v>
      </c>
      <c r="L88" s="463">
        <f t="shared" si="12"/>
        <v>54</v>
      </c>
      <c r="M88" s="27">
        <v>1</v>
      </c>
      <c r="N88" s="27">
        <v>1</v>
      </c>
      <c r="O88" s="547">
        <f t="shared" si="13"/>
        <v>54</v>
      </c>
      <c r="P88" s="428"/>
      <c r="Q88" s="428"/>
    </row>
    <row r="89" spans="2:17" ht="12.75" customHeight="1" x14ac:dyDescent="0.2">
      <c r="B89" s="677"/>
      <c r="C89" s="113"/>
      <c r="D89" s="491"/>
      <c r="E89" s="490"/>
      <c r="F89" s="274"/>
      <c r="G89" s="494"/>
      <c r="H89" s="494"/>
      <c r="I89" s="93"/>
      <c r="J89" s="494"/>
      <c r="K89" s="494"/>
      <c r="L89" s="494"/>
      <c r="M89" s="94"/>
      <c r="N89" s="94"/>
      <c r="O89" s="550"/>
      <c r="P89" s="428"/>
      <c r="Q89" s="428"/>
    </row>
    <row r="90" spans="2:17" ht="12.75" customHeight="1" x14ac:dyDescent="0.2">
      <c r="B90" s="677"/>
      <c r="C90" s="88" t="s">
        <v>176</v>
      </c>
      <c r="D90" s="490"/>
      <c r="E90" s="275" t="s">
        <v>177</v>
      </c>
      <c r="F90" s="275"/>
      <c r="G90" s="33">
        <v>3</v>
      </c>
      <c r="H90" s="16">
        <v>400</v>
      </c>
      <c r="I90" s="175">
        <f>SUM(I91:I94)</f>
        <v>3450</v>
      </c>
      <c r="J90" s="16">
        <v>1</v>
      </c>
      <c r="K90" s="463">
        <v>1.25</v>
      </c>
      <c r="L90" s="463">
        <f>I90*J90*K90</f>
        <v>4312.5</v>
      </c>
      <c r="M90" s="127">
        <v>0.25</v>
      </c>
      <c r="N90" s="27">
        <v>1</v>
      </c>
      <c r="O90" s="547">
        <f t="shared" si="13"/>
        <v>1078.125</v>
      </c>
      <c r="P90" s="428"/>
      <c r="Q90" s="428"/>
    </row>
    <row r="91" spans="2:17" ht="12.75" customHeight="1" x14ac:dyDescent="0.2">
      <c r="B91" s="677"/>
      <c r="C91" s="197" t="s">
        <v>178</v>
      </c>
      <c r="D91" s="196">
        <v>40</v>
      </c>
      <c r="E91" s="649" t="s">
        <v>179</v>
      </c>
      <c r="F91" s="650"/>
      <c r="G91" s="123">
        <v>3</v>
      </c>
      <c r="H91" s="123">
        <v>400</v>
      </c>
      <c r="I91" s="124">
        <v>1700</v>
      </c>
      <c r="J91" s="123">
        <v>1</v>
      </c>
      <c r="K91" s="125">
        <v>1.25</v>
      </c>
      <c r="L91" s="125"/>
      <c r="M91" s="126"/>
      <c r="N91" s="126"/>
      <c r="O91" s="550"/>
      <c r="P91" s="428"/>
      <c r="Q91" s="428"/>
    </row>
    <row r="92" spans="2:17" ht="12.75" customHeight="1" x14ac:dyDescent="0.2">
      <c r="B92" s="677"/>
      <c r="C92" s="197" t="s">
        <v>180</v>
      </c>
      <c r="D92" s="184">
        <v>10</v>
      </c>
      <c r="E92" s="647" t="s">
        <v>181</v>
      </c>
      <c r="F92" s="648"/>
      <c r="G92" s="123">
        <v>3</v>
      </c>
      <c r="H92" s="123">
        <v>400</v>
      </c>
      <c r="I92" s="124">
        <v>700</v>
      </c>
      <c r="J92" s="123">
        <v>1</v>
      </c>
      <c r="K92" s="125">
        <v>1.25</v>
      </c>
      <c r="L92" s="125"/>
      <c r="M92" s="126"/>
      <c r="N92" s="126"/>
      <c r="O92" s="550"/>
      <c r="P92" s="428"/>
      <c r="Q92" s="428"/>
    </row>
    <row r="93" spans="2:17" ht="12.75" customHeight="1" x14ac:dyDescent="0.2">
      <c r="B93" s="677"/>
      <c r="C93" s="197" t="s">
        <v>182</v>
      </c>
      <c r="D93" s="184">
        <v>11</v>
      </c>
      <c r="E93" s="647" t="s">
        <v>183</v>
      </c>
      <c r="F93" s="648"/>
      <c r="G93" s="123">
        <v>3</v>
      </c>
      <c r="H93" s="123">
        <v>400</v>
      </c>
      <c r="I93" s="124">
        <v>700</v>
      </c>
      <c r="J93" s="123">
        <v>1</v>
      </c>
      <c r="K93" s="125">
        <v>1.25</v>
      </c>
      <c r="L93" s="125"/>
      <c r="M93" s="126"/>
      <c r="N93" s="126"/>
      <c r="O93" s="550"/>
      <c r="P93" s="428"/>
      <c r="Q93" s="428"/>
    </row>
    <row r="94" spans="2:17" ht="12.75" customHeight="1" x14ac:dyDescent="0.2">
      <c r="B94" s="677"/>
      <c r="C94" s="197" t="s">
        <v>184</v>
      </c>
      <c r="D94" s="196">
        <v>41</v>
      </c>
      <c r="E94" s="647" t="s">
        <v>185</v>
      </c>
      <c r="F94" s="648"/>
      <c r="G94" s="123">
        <v>3</v>
      </c>
      <c r="H94" s="123">
        <v>400</v>
      </c>
      <c r="I94" s="124">
        <v>350</v>
      </c>
      <c r="J94" s="123">
        <v>1</v>
      </c>
      <c r="K94" s="125">
        <v>1.25</v>
      </c>
      <c r="L94" s="125"/>
      <c r="M94" s="126"/>
      <c r="N94" s="126"/>
      <c r="O94" s="550"/>
      <c r="P94" s="428"/>
      <c r="Q94" s="428"/>
    </row>
    <row r="95" spans="2:17" ht="12.75" customHeight="1" x14ac:dyDescent="0.2">
      <c r="B95" s="677"/>
      <c r="C95" s="495"/>
      <c r="D95" s="210"/>
      <c r="E95" s="90"/>
      <c r="F95" s="91"/>
      <c r="G95" s="16"/>
      <c r="H95" s="16"/>
      <c r="I95" s="17"/>
      <c r="J95" s="16"/>
      <c r="K95" s="463"/>
      <c r="L95" s="463"/>
      <c r="M95" s="27"/>
      <c r="N95" s="27"/>
      <c r="O95" s="550"/>
      <c r="P95" s="428"/>
      <c r="Q95" s="428"/>
    </row>
    <row r="96" spans="2:17" ht="12.75" customHeight="1" x14ac:dyDescent="0.2">
      <c r="B96" s="677"/>
      <c r="C96" s="214" t="s">
        <v>186</v>
      </c>
      <c r="D96" s="210"/>
      <c r="E96" s="275" t="s">
        <v>187</v>
      </c>
      <c r="F96" s="91"/>
      <c r="G96" s="16">
        <v>3</v>
      </c>
      <c r="H96" s="16">
        <v>400</v>
      </c>
      <c r="I96" s="17">
        <f>SUM(I97:I98)</f>
        <v>4900</v>
      </c>
      <c r="J96" s="16">
        <v>1</v>
      </c>
      <c r="K96" s="463">
        <v>1.25</v>
      </c>
      <c r="L96" s="463">
        <f>I96*J96*K96</f>
        <v>6125</v>
      </c>
      <c r="M96" s="127">
        <v>0.5</v>
      </c>
      <c r="N96" s="27">
        <v>1</v>
      </c>
      <c r="O96" s="547">
        <f t="shared" si="13"/>
        <v>3062.5</v>
      </c>
      <c r="P96" s="566" t="s">
        <v>347</v>
      </c>
      <c r="Q96" s="428"/>
    </row>
    <row r="97" spans="2:17" ht="12.75" customHeight="1" x14ac:dyDescent="0.2">
      <c r="B97" s="677"/>
      <c r="C97" s="197" t="s">
        <v>188</v>
      </c>
      <c r="D97" s="184">
        <v>13</v>
      </c>
      <c r="E97" s="647" t="s">
        <v>189</v>
      </c>
      <c r="F97" s="648"/>
      <c r="G97" s="123">
        <v>3</v>
      </c>
      <c r="H97" s="123">
        <v>400</v>
      </c>
      <c r="I97" s="124">
        <v>2100</v>
      </c>
      <c r="J97" s="123">
        <v>1</v>
      </c>
      <c r="K97" s="125">
        <v>1.25</v>
      </c>
      <c r="L97" s="463"/>
      <c r="M97" s="126"/>
      <c r="N97" s="126"/>
      <c r="O97" s="550"/>
      <c r="P97" s="428"/>
      <c r="Q97" s="428"/>
    </row>
    <row r="98" spans="2:17" ht="12.75" customHeight="1" x14ac:dyDescent="0.2">
      <c r="B98" s="677"/>
      <c r="C98" s="197" t="s">
        <v>190</v>
      </c>
      <c r="D98" s="184">
        <v>14</v>
      </c>
      <c r="E98" s="645" t="s">
        <v>191</v>
      </c>
      <c r="F98" s="646"/>
      <c r="G98" s="123">
        <v>3</v>
      </c>
      <c r="H98" s="123">
        <v>400</v>
      </c>
      <c r="I98" s="124">
        <v>2800</v>
      </c>
      <c r="J98" s="123">
        <v>1</v>
      </c>
      <c r="K98" s="125">
        <v>1.25</v>
      </c>
      <c r="L98" s="463"/>
      <c r="M98" s="126"/>
      <c r="N98" s="126"/>
      <c r="O98" s="550"/>
      <c r="P98" s="428"/>
      <c r="Q98" s="428"/>
    </row>
    <row r="99" spans="2:17" ht="12.75" customHeight="1" x14ac:dyDescent="0.2">
      <c r="B99" s="677"/>
      <c r="C99" s="495"/>
      <c r="D99" s="169"/>
      <c r="E99" s="464"/>
      <c r="F99" s="91"/>
      <c r="G99" s="494"/>
      <c r="H99" s="494"/>
      <c r="I99" s="71"/>
      <c r="J99" s="494"/>
      <c r="K99" s="494"/>
      <c r="L99" s="463"/>
      <c r="M99" s="94"/>
      <c r="N99" s="94"/>
      <c r="O99" s="550"/>
      <c r="P99" s="428"/>
      <c r="Q99" s="428"/>
    </row>
    <row r="100" spans="2:17" ht="12.75" customHeight="1" x14ac:dyDescent="0.2">
      <c r="B100" s="677"/>
      <c r="C100" s="214" t="s">
        <v>192</v>
      </c>
      <c r="D100" s="169">
        <v>7</v>
      </c>
      <c r="E100" s="628" t="s">
        <v>193</v>
      </c>
      <c r="F100" s="642"/>
      <c r="G100" s="16">
        <v>2</v>
      </c>
      <c r="H100" s="16">
        <v>230</v>
      </c>
      <c r="I100" s="17">
        <v>2200</v>
      </c>
      <c r="J100" s="16">
        <v>1</v>
      </c>
      <c r="K100" s="463">
        <v>1.25</v>
      </c>
      <c r="L100" s="463">
        <f t="shared" ref="L100:L107" si="14">I100*J100*K100</f>
        <v>2750</v>
      </c>
      <c r="M100" s="27">
        <v>1</v>
      </c>
      <c r="N100" s="27">
        <v>0.4</v>
      </c>
      <c r="O100" s="547">
        <f t="shared" si="13"/>
        <v>1100</v>
      </c>
      <c r="P100" s="428"/>
      <c r="Q100" s="428"/>
    </row>
    <row r="101" spans="2:17" ht="12.75" customHeight="1" x14ac:dyDescent="0.2">
      <c r="B101" s="677"/>
      <c r="C101" s="214" t="s">
        <v>194</v>
      </c>
      <c r="D101" s="169">
        <v>8</v>
      </c>
      <c r="E101" s="628" t="s">
        <v>195</v>
      </c>
      <c r="F101" s="642"/>
      <c r="G101" s="16">
        <v>3</v>
      </c>
      <c r="H101" s="16">
        <v>400</v>
      </c>
      <c r="I101" s="17">
        <v>2400</v>
      </c>
      <c r="J101" s="16">
        <v>1</v>
      </c>
      <c r="K101" s="463">
        <v>1.25</v>
      </c>
      <c r="L101" s="463">
        <f t="shared" si="14"/>
        <v>3000</v>
      </c>
      <c r="M101" s="27">
        <v>1</v>
      </c>
      <c r="N101" s="27">
        <v>0.5</v>
      </c>
      <c r="O101" s="547">
        <f t="shared" si="13"/>
        <v>1500</v>
      </c>
      <c r="P101" s="428"/>
      <c r="Q101" s="428"/>
    </row>
    <row r="102" spans="2:17" ht="12.75" customHeight="1" x14ac:dyDescent="0.2">
      <c r="B102" s="677"/>
      <c r="C102" s="214" t="s">
        <v>196</v>
      </c>
      <c r="D102" s="169">
        <v>9</v>
      </c>
      <c r="E102" s="643" t="s">
        <v>197</v>
      </c>
      <c r="F102" s="644"/>
      <c r="G102" s="16">
        <v>3</v>
      </c>
      <c r="H102" s="16">
        <v>400</v>
      </c>
      <c r="I102" s="17">
        <v>4650</v>
      </c>
      <c r="J102" s="16">
        <v>1</v>
      </c>
      <c r="K102" s="463">
        <v>1.25</v>
      </c>
      <c r="L102" s="463">
        <f t="shared" si="14"/>
        <v>5812.5</v>
      </c>
      <c r="M102" s="27">
        <v>1</v>
      </c>
      <c r="N102" s="27">
        <v>0.5</v>
      </c>
      <c r="O102" s="547">
        <f t="shared" si="13"/>
        <v>2906.25</v>
      </c>
      <c r="P102" s="428"/>
      <c r="Q102" s="428"/>
    </row>
    <row r="103" spans="2:17" ht="12.75" customHeight="1" x14ac:dyDescent="0.2">
      <c r="B103" s="677"/>
      <c r="C103" s="214" t="s">
        <v>198</v>
      </c>
      <c r="D103" s="169">
        <v>46</v>
      </c>
      <c r="E103" s="488" t="s">
        <v>199</v>
      </c>
      <c r="F103" s="489"/>
      <c r="G103" s="16">
        <v>3</v>
      </c>
      <c r="H103" s="16">
        <v>400</v>
      </c>
      <c r="I103" s="17">
        <f>7.5*736</f>
        <v>5520</v>
      </c>
      <c r="J103" s="16">
        <v>1</v>
      </c>
      <c r="K103" s="463">
        <v>1.25</v>
      </c>
      <c r="L103" s="463">
        <f t="shared" si="14"/>
        <v>6900</v>
      </c>
      <c r="M103" s="27">
        <v>1</v>
      </c>
      <c r="N103" s="27">
        <v>0.5</v>
      </c>
      <c r="O103" s="547">
        <f t="shared" si="13"/>
        <v>3450</v>
      </c>
      <c r="P103" s="428"/>
      <c r="Q103" s="428"/>
    </row>
    <row r="104" spans="2:17" ht="12" customHeight="1" x14ac:dyDescent="0.2">
      <c r="B104" s="677"/>
      <c r="C104" s="495"/>
      <c r="D104" s="169"/>
      <c r="E104" s="464"/>
      <c r="F104" s="91"/>
      <c r="G104" s="494"/>
      <c r="H104" s="494"/>
      <c r="I104" s="71"/>
      <c r="J104" s="494"/>
      <c r="K104" s="494"/>
      <c r="L104" s="463"/>
      <c r="M104" s="94"/>
      <c r="N104" s="94"/>
      <c r="O104" s="550"/>
      <c r="P104" s="428"/>
      <c r="Q104" s="428"/>
    </row>
    <row r="105" spans="2:17" ht="12.75" customHeight="1" x14ac:dyDescent="0.2">
      <c r="B105" s="677"/>
      <c r="C105" s="214" t="s">
        <v>200</v>
      </c>
      <c r="D105" s="169">
        <v>4</v>
      </c>
      <c r="E105" s="628" t="s">
        <v>201</v>
      </c>
      <c r="F105" s="642"/>
      <c r="G105" s="16">
        <v>3</v>
      </c>
      <c r="H105" s="16">
        <v>400</v>
      </c>
      <c r="I105" s="17">
        <v>2500</v>
      </c>
      <c r="J105" s="16">
        <v>1</v>
      </c>
      <c r="K105" s="463">
        <v>1.25</v>
      </c>
      <c r="L105" s="463">
        <f t="shared" si="14"/>
        <v>3125</v>
      </c>
      <c r="M105" s="27">
        <v>1</v>
      </c>
      <c r="N105" s="27">
        <v>0.5</v>
      </c>
      <c r="O105" s="547">
        <f t="shared" si="13"/>
        <v>1562.5</v>
      </c>
      <c r="P105" s="428"/>
      <c r="Q105" s="428"/>
    </row>
    <row r="106" spans="2:17" ht="12.75" customHeight="1" x14ac:dyDescent="0.2">
      <c r="B106" s="677"/>
      <c r="C106" s="214" t="s">
        <v>202</v>
      </c>
      <c r="D106" s="169">
        <v>5</v>
      </c>
      <c r="E106" s="628" t="s">
        <v>203</v>
      </c>
      <c r="F106" s="642"/>
      <c r="G106" s="16">
        <v>3</v>
      </c>
      <c r="H106" s="16">
        <v>400</v>
      </c>
      <c r="I106" s="17">
        <v>1100</v>
      </c>
      <c r="J106" s="16">
        <v>1</v>
      </c>
      <c r="K106" s="463">
        <v>1.25</v>
      </c>
      <c r="L106" s="463">
        <f t="shared" si="14"/>
        <v>1375</v>
      </c>
      <c r="M106" s="27">
        <v>1</v>
      </c>
      <c r="N106" s="27">
        <v>0.75</v>
      </c>
      <c r="O106" s="547">
        <f t="shared" si="13"/>
        <v>1031.25</v>
      </c>
      <c r="P106" s="428"/>
      <c r="Q106" s="428"/>
    </row>
    <row r="107" spans="2:17" ht="12.75" customHeight="1" x14ac:dyDescent="0.2">
      <c r="B107" s="677"/>
      <c r="C107" s="214" t="s">
        <v>204</v>
      </c>
      <c r="D107" s="169">
        <v>6</v>
      </c>
      <c r="E107" s="628" t="s">
        <v>205</v>
      </c>
      <c r="F107" s="642"/>
      <c r="G107" s="16">
        <v>3</v>
      </c>
      <c r="H107" s="16">
        <v>400</v>
      </c>
      <c r="I107" s="17">
        <v>2100</v>
      </c>
      <c r="J107" s="16">
        <v>1</v>
      </c>
      <c r="K107" s="463">
        <v>1.25</v>
      </c>
      <c r="L107" s="463">
        <f t="shared" si="14"/>
        <v>2625</v>
      </c>
      <c r="M107" s="27">
        <v>1</v>
      </c>
      <c r="N107" s="27">
        <v>0.5</v>
      </c>
      <c r="O107" s="547">
        <f t="shared" si="13"/>
        <v>1312.5</v>
      </c>
      <c r="P107" s="428"/>
      <c r="Q107" s="428"/>
    </row>
    <row r="108" spans="2:17" ht="12.75" customHeight="1" x14ac:dyDescent="0.2">
      <c r="B108" s="677"/>
      <c r="C108" s="495"/>
      <c r="D108" s="169"/>
      <c r="E108" s="464"/>
      <c r="F108" s="487"/>
      <c r="G108" s="16"/>
      <c r="H108" s="16"/>
      <c r="I108" s="17"/>
      <c r="J108" s="16"/>
      <c r="K108" s="463"/>
      <c r="L108" s="463"/>
      <c r="M108" s="27"/>
      <c r="N108" s="27"/>
      <c r="O108" s="550"/>
      <c r="P108" s="428"/>
      <c r="Q108" s="428"/>
    </row>
    <row r="109" spans="2:17" ht="12.75" customHeight="1" x14ac:dyDescent="0.2">
      <c r="B109" s="677"/>
      <c r="C109" s="280" t="s">
        <v>206</v>
      </c>
      <c r="D109" s="281"/>
      <c r="E109" s="640" t="s">
        <v>207</v>
      </c>
      <c r="F109" s="641"/>
      <c r="G109" s="282">
        <v>3</v>
      </c>
      <c r="H109" s="282">
        <v>400</v>
      </c>
      <c r="I109" s="283">
        <f>O112</f>
        <v>918.75</v>
      </c>
      <c r="J109" s="282">
        <v>1</v>
      </c>
      <c r="K109" s="284">
        <v>1</v>
      </c>
      <c r="L109" s="284">
        <f>O112</f>
        <v>918.75</v>
      </c>
      <c r="M109" s="285">
        <v>1</v>
      </c>
      <c r="N109" s="285">
        <v>1</v>
      </c>
      <c r="O109" s="547">
        <f t="shared" si="13"/>
        <v>918.75</v>
      </c>
      <c r="P109" s="428"/>
      <c r="Q109" s="428"/>
    </row>
    <row r="110" spans="2:17" ht="12.75" customHeight="1" x14ac:dyDescent="0.2">
      <c r="B110" s="677"/>
      <c r="C110" s="296"/>
      <c r="D110" s="297"/>
      <c r="E110" s="467"/>
      <c r="F110" s="468"/>
      <c r="G110" s="494"/>
      <c r="H110" s="494"/>
      <c r="I110" s="175"/>
      <c r="J110" s="494"/>
      <c r="K110" s="102"/>
      <c r="L110" s="102"/>
      <c r="M110" s="94"/>
      <c r="N110" s="94"/>
      <c r="O110" s="550"/>
      <c r="P110" s="428"/>
      <c r="Q110" s="428"/>
    </row>
    <row r="111" spans="2:17" ht="12.75" customHeight="1" x14ac:dyDescent="0.2">
      <c r="B111" s="677"/>
      <c r="C111" s="172"/>
      <c r="D111" s="169"/>
      <c r="E111" s="464"/>
      <c r="F111" s="487"/>
      <c r="G111" s="16"/>
      <c r="H111" s="16"/>
      <c r="I111" s="17"/>
      <c r="J111" s="16"/>
      <c r="K111" s="16"/>
      <c r="L111" s="16"/>
      <c r="M111" s="27"/>
      <c r="N111" s="27"/>
      <c r="O111" s="407"/>
      <c r="P111" s="428"/>
      <c r="Q111" s="428"/>
    </row>
    <row r="112" spans="2:17" ht="12.75" customHeight="1" x14ac:dyDescent="0.2">
      <c r="B112" s="677"/>
      <c r="C112" s="280" t="s">
        <v>208</v>
      </c>
      <c r="D112" s="280" t="s">
        <v>209</v>
      </c>
      <c r="E112" s="638" t="s">
        <v>210</v>
      </c>
      <c r="F112" s="639"/>
      <c r="G112" s="282">
        <v>3</v>
      </c>
      <c r="H112" s="282">
        <v>400</v>
      </c>
      <c r="I112" s="309"/>
      <c r="J112" s="282"/>
      <c r="K112" s="282"/>
      <c r="L112" s="282"/>
      <c r="M112" s="285"/>
      <c r="N112" s="285"/>
      <c r="O112" s="406">
        <f>SUM(O113:O117)</f>
        <v>918.75</v>
      </c>
      <c r="P112" s="428"/>
      <c r="Q112" s="428"/>
    </row>
    <row r="113" spans="2:17" ht="12.75" customHeight="1" x14ac:dyDescent="0.2">
      <c r="B113" s="677"/>
      <c r="C113" s="113" t="s">
        <v>211</v>
      </c>
      <c r="D113" s="88"/>
      <c r="E113" s="624" t="s">
        <v>212</v>
      </c>
      <c r="F113" s="625"/>
      <c r="G113" s="16">
        <v>2</v>
      </c>
      <c r="H113" s="16">
        <v>230</v>
      </c>
      <c r="I113" s="17">
        <v>50</v>
      </c>
      <c r="J113" s="16">
        <v>2</v>
      </c>
      <c r="K113" s="463">
        <v>1</v>
      </c>
      <c r="L113" s="463">
        <f>I113*J113*K113</f>
        <v>100</v>
      </c>
      <c r="M113" s="27">
        <v>1</v>
      </c>
      <c r="N113" s="27">
        <v>0.5</v>
      </c>
      <c r="O113" s="547">
        <f>L113*M113*N113</f>
        <v>50</v>
      </c>
      <c r="P113" s="428"/>
      <c r="Q113" s="428"/>
    </row>
    <row r="114" spans="2:17" ht="12.75" customHeight="1" x14ac:dyDescent="0.2">
      <c r="B114" s="677"/>
      <c r="C114" s="113" t="s">
        <v>213</v>
      </c>
      <c r="D114" s="88"/>
      <c r="E114" s="624" t="s">
        <v>214</v>
      </c>
      <c r="F114" s="625"/>
      <c r="G114" s="16">
        <v>2</v>
      </c>
      <c r="H114" s="16">
        <v>230</v>
      </c>
      <c r="I114" s="17">
        <v>3450</v>
      </c>
      <c r="J114" s="16">
        <v>2</v>
      </c>
      <c r="K114" s="463">
        <v>1.25</v>
      </c>
      <c r="L114" s="463">
        <f t="shared" ref="L114:L115" si="15">I114*J114*K114</f>
        <v>8625</v>
      </c>
      <c r="M114" s="27">
        <v>0.2</v>
      </c>
      <c r="N114" s="27">
        <v>0.25</v>
      </c>
      <c r="O114" s="547">
        <f t="shared" ref="O114:O115" si="16">L114*M114*N114</f>
        <v>431.25</v>
      </c>
      <c r="P114" s="428"/>
      <c r="Q114" s="428"/>
    </row>
    <row r="115" spans="2:17" ht="12.75" customHeight="1" x14ac:dyDescent="0.2">
      <c r="B115" s="677"/>
      <c r="C115" s="113" t="s">
        <v>215</v>
      </c>
      <c r="D115" s="169"/>
      <c r="E115" s="632" t="s">
        <v>216</v>
      </c>
      <c r="F115" s="633"/>
      <c r="G115" s="16">
        <v>2</v>
      </c>
      <c r="H115" s="16">
        <v>230</v>
      </c>
      <c r="I115" s="17">
        <v>700</v>
      </c>
      <c r="J115" s="16">
        <v>1</v>
      </c>
      <c r="K115" s="463">
        <v>1.25</v>
      </c>
      <c r="L115" s="463">
        <f t="shared" si="15"/>
        <v>875</v>
      </c>
      <c r="M115" s="27">
        <v>1</v>
      </c>
      <c r="N115" s="27">
        <v>0.5</v>
      </c>
      <c r="O115" s="547">
        <f t="shared" si="16"/>
        <v>437.5</v>
      </c>
      <c r="P115" s="428"/>
      <c r="Q115" s="428"/>
    </row>
    <row r="116" spans="2:17" ht="12.75" customHeight="1" x14ac:dyDescent="0.2">
      <c r="B116" s="677"/>
      <c r="C116" s="113"/>
      <c r="D116" s="169"/>
      <c r="E116" s="485"/>
      <c r="F116" s="486"/>
      <c r="G116" s="16"/>
      <c r="H116" s="16"/>
      <c r="I116" s="17"/>
      <c r="J116" s="16"/>
      <c r="K116" s="463"/>
      <c r="L116" s="463"/>
      <c r="M116" s="27"/>
      <c r="N116" s="27"/>
      <c r="O116" s="550"/>
      <c r="P116" s="428"/>
      <c r="Q116" s="428"/>
    </row>
    <row r="117" spans="2:17" ht="12.75" customHeight="1" x14ac:dyDescent="0.2">
      <c r="B117" s="677"/>
      <c r="C117" s="317"/>
      <c r="D117" s="318">
        <v>2</v>
      </c>
      <c r="E117" s="636" t="s">
        <v>217</v>
      </c>
      <c r="F117" s="637"/>
      <c r="G117" s="16"/>
      <c r="H117" s="16"/>
      <c r="I117" s="17"/>
      <c r="J117" s="16"/>
      <c r="K117" s="16"/>
      <c r="L117" s="16"/>
      <c r="M117" s="27"/>
      <c r="N117" s="27"/>
      <c r="O117" s="407"/>
      <c r="P117" s="428"/>
      <c r="Q117" s="428"/>
    </row>
    <row r="118" spans="2:17" ht="12.75" customHeight="1" x14ac:dyDescent="0.2">
      <c r="B118" s="677"/>
      <c r="C118" s="157">
        <v>5</v>
      </c>
      <c r="D118" s="157" t="s">
        <v>218</v>
      </c>
      <c r="E118" s="634" t="s">
        <v>219</v>
      </c>
      <c r="F118" s="635"/>
      <c r="G118" s="158">
        <v>3</v>
      </c>
      <c r="H118" s="158">
        <v>400</v>
      </c>
      <c r="I118" s="159"/>
      <c r="J118" s="26"/>
      <c r="K118" s="26"/>
      <c r="L118" s="26"/>
      <c r="M118" s="149"/>
      <c r="N118" s="149"/>
      <c r="O118" s="549">
        <f>SUM(O119:O128)+O135+O140+O141+O143</f>
        <v>9512.5</v>
      </c>
      <c r="P118" s="428"/>
      <c r="Q118" s="428"/>
    </row>
    <row r="119" spans="2:17" ht="12.75" customHeight="1" x14ac:dyDescent="0.2">
      <c r="B119" s="677"/>
      <c r="C119" s="495" t="s">
        <v>211</v>
      </c>
      <c r="D119" s="495"/>
      <c r="E119" s="321" t="s">
        <v>220</v>
      </c>
      <c r="F119" s="322"/>
      <c r="G119" s="16">
        <v>2</v>
      </c>
      <c r="H119" s="16">
        <v>230</v>
      </c>
      <c r="I119" s="17">
        <v>39</v>
      </c>
      <c r="J119" s="16">
        <v>25</v>
      </c>
      <c r="K119" s="463">
        <v>1</v>
      </c>
      <c r="L119" s="17">
        <f>I119*J119*K119</f>
        <v>975</v>
      </c>
      <c r="M119" s="27">
        <v>1</v>
      </c>
      <c r="N119" s="27">
        <v>1</v>
      </c>
      <c r="O119" s="547">
        <f>L119*M119*N119</f>
        <v>975</v>
      </c>
    </row>
    <row r="120" spans="2:17" ht="12.75" customHeight="1" x14ac:dyDescent="0.2">
      <c r="B120" s="677"/>
      <c r="C120" s="495" t="s">
        <v>213</v>
      </c>
      <c r="D120" s="495"/>
      <c r="E120" s="321" t="s">
        <v>221</v>
      </c>
      <c r="F120" s="322"/>
      <c r="G120" s="16">
        <v>2</v>
      </c>
      <c r="H120" s="16">
        <v>230</v>
      </c>
      <c r="I120" s="17">
        <v>22</v>
      </c>
      <c r="J120" s="16">
        <v>3</v>
      </c>
      <c r="K120" s="463">
        <v>1</v>
      </c>
      <c r="L120" s="17">
        <f t="shared" ref="L120:L126" si="17">I120*J120*K120</f>
        <v>66</v>
      </c>
      <c r="M120" s="27">
        <v>1</v>
      </c>
      <c r="N120" s="27">
        <v>1</v>
      </c>
      <c r="O120" s="547">
        <f>L120*M120*N120</f>
        <v>66</v>
      </c>
    </row>
    <row r="121" spans="2:17" ht="12.75" customHeight="1" x14ac:dyDescent="0.2">
      <c r="B121" s="677"/>
      <c r="C121" s="495" t="s">
        <v>215</v>
      </c>
      <c r="D121" s="495"/>
      <c r="E121" s="632" t="s">
        <v>222</v>
      </c>
      <c r="F121" s="633"/>
      <c r="G121" s="16">
        <v>2</v>
      </c>
      <c r="H121" s="16">
        <v>230</v>
      </c>
      <c r="I121" s="17">
        <v>6</v>
      </c>
      <c r="J121" s="16">
        <v>9</v>
      </c>
      <c r="K121" s="463">
        <v>1</v>
      </c>
      <c r="L121" s="17">
        <f t="shared" si="17"/>
        <v>54</v>
      </c>
      <c r="M121" s="27">
        <v>1</v>
      </c>
      <c r="N121" s="27">
        <v>1</v>
      </c>
      <c r="O121" s="547">
        <f t="shared" ref="O121:O143" si="18">L121*M121*N121</f>
        <v>54</v>
      </c>
    </row>
    <row r="122" spans="2:17" ht="12.75" customHeight="1" x14ac:dyDescent="0.2">
      <c r="B122" s="677"/>
      <c r="C122" s="495" t="s">
        <v>223</v>
      </c>
      <c r="D122" s="495"/>
      <c r="E122" s="632" t="s">
        <v>224</v>
      </c>
      <c r="F122" s="633"/>
      <c r="G122" s="16">
        <v>2</v>
      </c>
      <c r="H122" s="16">
        <v>230</v>
      </c>
      <c r="I122" s="17">
        <v>3450</v>
      </c>
      <c r="J122" s="16">
        <v>6</v>
      </c>
      <c r="K122" s="463">
        <v>1.25</v>
      </c>
      <c r="L122" s="17">
        <f t="shared" si="17"/>
        <v>25875</v>
      </c>
      <c r="M122" s="27">
        <v>0.2</v>
      </c>
      <c r="N122" s="27">
        <v>0.25</v>
      </c>
      <c r="O122" s="547">
        <f t="shared" si="18"/>
        <v>1293.75</v>
      </c>
    </row>
    <row r="123" spans="2:17" ht="12.75" customHeight="1" x14ac:dyDescent="0.2">
      <c r="B123" s="677"/>
      <c r="C123" s="495" t="s">
        <v>225</v>
      </c>
      <c r="D123" s="495"/>
      <c r="E123" s="632" t="s">
        <v>226</v>
      </c>
      <c r="F123" s="633"/>
      <c r="G123" s="16">
        <v>2</v>
      </c>
      <c r="H123" s="16">
        <v>230</v>
      </c>
      <c r="I123" s="17">
        <v>3450</v>
      </c>
      <c r="J123" s="16">
        <v>6</v>
      </c>
      <c r="K123" s="463">
        <v>1.25</v>
      </c>
      <c r="L123" s="17">
        <f t="shared" si="17"/>
        <v>25875</v>
      </c>
      <c r="M123" s="27">
        <v>0.2</v>
      </c>
      <c r="N123" s="27">
        <v>0.25</v>
      </c>
      <c r="O123" s="547">
        <f t="shared" si="18"/>
        <v>1293.75</v>
      </c>
    </row>
    <row r="124" spans="2:17" ht="12.75" customHeight="1" x14ac:dyDescent="0.2">
      <c r="B124" s="677"/>
      <c r="C124" s="495" t="s">
        <v>227</v>
      </c>
      <c r="D124" s="495"/>
      <c r="E124" s="624" t="s">
        <v>228</v>
      </c>
      <c r="F124" s="625"/>
      <c r="G124" s="16">
        <v>2</v>
      </c>
      <c r="H124" s="16">
        <v>230</v>
      </c>
      <c r="I124" s="17">
        <v>250</v>
      </c>
      <c r="J124" s="16">
        <v>4</v>
      </c>
      <c r="K124" s="463">
        <v>1.25</v>
      </c>
      <c r="L124" s="17">
        <f t="shared" si="17"/>
        <v>1250</v>
      </c>
      <c r="M124" s="27">
        <v>1</v>
      </c>
      <c r="N124" s="27">
        <v>1</v>
      </c>
      <c r="O124" s="547">
        <f>L124*M124*N124</f>
        <v>1250</v>
      </c>
    </row>
    <row r="125" spans="2:17" ht="12.75" customHeight="1" x14ac:dyDescent="0.2">
      <c r="B125" s="677"/>
      <c r="C125" s="495" t="s">
        <v>229</v>
      </c>
      <c r="D125" s="495"/>
      <c r="E125" s="632" t="s">
        <v>230</v>
      </c>
      <c r="F125" s="633"/>
      <c r="G125" s="16">
        <v>2</v>
      </c>
      <c r="H125" s="16">
        <v>230</v>
      </c>
      <c r="I125" s="17">
        <v>300</v>
      </c>
      <c r="J125" s="16">
        <v>1</v>
      </c>
      <c r="K125" s="463">
        <v>1.25</v>
      </c>
      <c r="L125" s="17">
        <f t="shared" si="17"/>
        <v>375</v>
      </c>
      <c r="M125" s="27">
        <v>1</v>
      </c>
      <c r="N125" s="27">
        <v>1</v>
      </c>
      <c r="O125" s="547">
        <f t="shared" si="18"/>
        <v>375</v>
      </c>
    </row>
    <row r="126" spans="2:17" ht="12.75" customHeight="1" x14ac:dyDescent="0.2">
      <c r="B126" s="677"/>
      <c r="C126" s="495" t="s">
        <v>231</v>
      </c>
      <c r="D126" s="495"/>
      <c r="E126" s="632" t="s">
        <v>232</v>
      </c>
      <c r="F126" s="633"/>
      <c r="G126" s="16">
        <v>2</v>
      </c>
      <c r="H126" s="16">
        <v>230</v>
      </c>
      <c r="I126" s="17">
        <v>1000</v>
      </c>
      <c r="J126" s="16">
        <v>1</v>
      </c>
      <c r="K126" s="463">
        <v>1.25</v>
      </c>
      <c r="L126" s="17">
        <f t="shared" si="17"/>
        <v>1250</v>
      </c>
      <c r="M126" s="27">
        <v>1</v>
      </c>
      <c r="N126" s="27">
        <v>0.25</v>
      </c>
      <c r="O126" s="547">
        <f t="shared" si="18"/>
        <v>312.5</v>
      </c>
    </row>
    <row r="127" spans="2:17" ht="12.75" customHeight="1" x14ac:dyDescent="0.2">
      <c r="B127" s="677"/>
      <c r="C127" s="495"/>
      <c r="D127" s="169"/>
      <c r="E127" s="464"/>
      <c r="F127" s="487"/>
      <c r="G127" s="16"/>
      <c r="H127" s="16"/>
      <c r="I127" s="17"/>
      <c r="J127" s="16"/>
      <c r="K127" s="16"/>
      <c r="L127" s="16"/>
      <c r="M127" s="27"/>
      <c r="N127" s="27"/>
      <c r="O127" s="550"/>
    </row>
    <row r="128" spans="2:17" ht="12.75" customHeight="1" x14ac:dyDescent="0.2">
      <c r="B128" s="677"/>
      <c r="C128" s="214" t="s">
        <v>198</v>
      </c>
      <c r="D128" s="169" t="s">
        <v>233</v>
      </c>
      <c r="E128" s="630" t="s">
        <v>234</v>
      </c>
      <c r="F128" s="631"/>
      <c r="G128" s="178">
        <v>2</v>
      </c>
      <c r="H128" s="178">
        <v>230</v>
      </c>
      <c r="I128" s="179">
        <f>SUM(I129:I133)</f>
        <v>1085</v>
      </c>
      <c r="J128" s="178">
        <v>1</v>
      </c>
      <c r="K128" s="484">
        <v>1</v>
      </c>
      <c r="L128" s="484">
        <f>I128*J128*K128</f>
        <v>1085</v>
      </c>
      <c r="M128" s="28">
        <v>0.5</v>
      </c>
      <c r="N128" s="28">
        <v>1</v>
      </c>
      <c r="O128" s="547">
        <f t="shared" si="18"/>
        <v>542.5</v>
      </c>
    </row>
    <row r="129" spans="2:15" ht="12.75" customHeight="1" x14ac:dyDescent="0.2">
      <c r="B129" s="677"/>
      <c r="C129" s="495"/>
      <c r="D129" s="184">
        <v>17</v>
      </c>
      <c r="E129" s="622" t="s">
        <v>235</v>
      </c>
      <c r="F129" s="623"/>
      <c r="G129" s="123">
        <v>2</v>
      </c>
      <c r="H129" s="123">
        <v>230</v>
      </c>
      <c r="I129" s="124">
        <v>285</v>
      </c>
      <c r="J129" s="123">
        <v>1</v>
      </c>
      <c r="K129" s="125">
        <v>1</v>
      </c>
      <c r="L129" s="125"/>
      <c r="M129" s="126"/>
      <c r="N129" s="126"/>
      <c r="O129" s="550"/>
    </row>
    <row r="130" spans="2:15" ht="12.75" customHeight="1" x14ac:dyDescent="0.2">
      <c r="B130" s="677"/>
      <c r="C130" s="495"/>
      <c r="D130" s="184">
        <v>18</v>
      </c>
      <c r="E130" s="622" t="s">
        <v>236</v>
      </c>
      <c r="F130" s="623"/>
      <c r="G130" s="123">
        <v>2</v>
      </c>
      <c r="H130" s="123">
        <v>230</v>
      </c>
      <c r="I130" s="124">
        <v>350</v>
      </c>
      <c r="J130" s="123">
        <v>1</v>
      </c>
      <c r="K130" s="125">
        <v>1</v>
      </c>
      <c r="L130" s="125"/>
      <c r="M130" s="126"/>
      <c r="N130" s="126"/>
      <c r="O130" s="550"/>
    </row>
    <row r="131" spans="2:15" ht="12.75" customHeight="1" x14ac:dyDescent="0.2">
      <c r="B131" s="677"/>
      <c r="C131" s="495"/>
      <c r="D131" s="184">
        <v>19</v>
      </c>
      <c r="E131" s="622" t="s">
        <v>237</v>
      </c>
      <c r="F131" s="623"/>
      <c r="G131" s="123">
        <v>2</v>
      </c>
      <c r="H131" s="123">
        <v>230</v>
      </c>
      <c r="I131" s="124">
        <v>350</v>
      </c>
      <c r="J131" s="123">
        <v>1</v>
      </c>
      <c r="K131" s="125">
        <v>1</v>
      </c>
      <c r="L131" s="125"/>
      <c r="M131" s="126"/>
      <c r="N131" s="126"/>
      <c r="O131" s="550"/>
    </row>
    <row r="132" spans="2:15" ht="12.75" customHeight="1" x14ac:dyDescent="0.2">
      <c r="B132" s="677"/>
      <c r="C132" s="495"/>
      <c r="D132" s="184">
        <v>28</v>
      </c>
      <c r="E132" s="622" t="s">
        <v>238</v>
      </c>
      <c r="F132" s="623"/>
      <c r="G132" s="123">
        <v>2</v>
      </c>
      <c r="H132" s="123">
        <v>230</v>
      </c>
      <c r="I132" s="124">
        <v>50</v>
      </c>
      <c r="J132" s="123">
        <v>1</v>
      </c>
      <c r="K132" s="125">
        <v>1</v>
      </c>
      <c r="L132" s="125"/>
      <c r="M132" s="126"/>
      <c r="N132" s="126"/>
      <c r="O132" s="550"/>
    </row>
    <row r="133" spans="2:15" ht="12.75" customHeight="1" x14ac:dyDescent="0.2">
      <c r="B133" s="677"/>
      <c r="C133" s="495"/>
      <c r="D133" s="184">
        <v>29</v>
      </c>
      <c r="E133" s="622" t="s">
        <v>239</v>
      </c>
      <c r="F133" s="623"/>
      <c r="G133" s="123">
        <v>2</v>
      </c>
      <c r="H133" s="123">
        <v>230</v>
      </c>
      <c r="I133" s="124">
        <v>50</v>
      </c>
      <c r="J133" s="123">
        <v>1</v>
      </c>
      <c r="K133" s="125">
        <v>1</v>
      </c>
      <c r="L133" s="125"/>
      <c r="M133" s="126"/>
      <c r="N133" s="126"/>
      <c r="O133" s="550"/>
    </row>
    <row r="134" spans="2:15" x14ac:dyDescent="0.2">
      <c r="B134" s="677"/>
      <c r="C134" s="495"/>
      <c r="D134" s="169"/>
      <c r="E134" s="482"/>
      <c r="F134" s="483"/>
      <c r="G134" s="16"/>
      <c r="H134" s="16"/>
      <c r="I134" s="17"/>
      <c r="J134" s="16"/>
      <c r="K134" s="463"/>
      <c r="L134" s="463"/>
      <c r="M134" s="27"/>
      <c r="N134" s="27"/>
      <c r="O134" s="550"/>
    </row>
    <row r="135" spans="2:15" ht="12.75" customHeight="1" x14ac:dyDescent="0.2">
      <c r="B135" s="677"/>
      <c r="C135" s="214" t="s">
        <v>200</v>
      </c>
      <c r="D135" s="169" t="s">
        <v>233</v>
      </c>
      <c r="E135" s="628" t="s">
        <v>240</v>
      </c>
      <c r="F135" s="629"/>
      <c r="G135" s="178">
        <v>3</v>
      </c>
      <c r="H135" s="178">
        <v>400</v>
      </c>
      <c r="I135" s="179">
        <f>SUM(I136:I138)</f>
        <v>2100</v>
      </c>
      <c r="J135" s="178">
        <v>1</v>
      </c>
      <c r="K135" s="484">
        <v>1.25</v>
      </c>
      <c r="L135" s="484">
        <f>I135*J135*K135</f>
        <v>2625</v>
      </c>
      <c r="M135" s="28">
        <v>0.3</v>
      </c>
      <c r="N135" s="28">
        <v>1</v>
      </c>
      <c r="O135" s="547">
        <f t="shared" si="18"/>
        <v>787.5</v>
      </c>
    </row>
    <row r="136" spans="2:15" ht="12.75" customHeight="1" x14ac:dyDescent="0.2">
      <c r="B136" s="677"/>
      <c r="C136" s="197" t="s">
        <v>241</v>
      </c>
      <c r="D136" s="184">
        <v>12</v>
      </c>
      <c r="E136" s="323" t="s">
        <v>242</v>
      </c>
      <c r="F136" s="324"/>
      <c r="G136" s="123">
        <v>3</v>
      </c>
      <c r="H136" s="123">
        <v>400</v>
      </c>
      <c r="I136" s="124">
        <v>700</v>
      </c>
      <c r="J136" s="123">
        <v>1</v>
      </c>
      <c r="K136" s="125">
        <v>1.25</v>
      </c>
      <c r="L136" s="125"/>
      <c r="M136" s="126"/>
      <c r="N136" s="126"/>
      <c r="O136" s="550"/>
    </row>
    <row r="137" spans="2:15" ht="12.75" customHeight="1" x14ac:dyDescent="0.2">
      <c r="B137" s="677"/>
      <c r="C137" s="197" t="s">
        <v>243</v>
      </c>
      <c r="D137" s="196">
        <v>43</v>
      </c>
      <c r="E137" s="626" t="s">
        <v>244</v>
      </c>
      <c r="F137" s="627"/>
      <c r="G137" s="123">
        <v>3</v>
      </c>
      <c r="H137" s="123">
        <v>400</v>
      </c>
      <c r="I137" s="124">
        <v>700</v>
      </c>
      <c r="J137" s="123">
        <v>1</v>
      </c>
      <c r="K137" s="125">
        <v>1.25</v>
      </c>
      <c r="L137" s="125"/>
      <c r="M137" s="126"/>
      <c r="N137" s="126"/>
      <c r="O137" s="550"/>
    </row>
    <row r="138" spans="2:15" ht="12.75" customHeight="1" x14ac:dyDescent="0.2">
      <c r="B138" s="677"/>
      <c r="C138" s="197" t="s">
        <v>245</v>
      </c>
      <c r="D138" s="196">
        <v>44</v>
      </c>
      <c r="E138" s="626" t="s">
        <v>246</v>
      </c>
      <c r="F138" s="627"/>
      <c r="G138" s="123">
        <v>3</v>
      </c>
      <c r="H138" s="123">
        <v>400</v>
      </c>
      <c r="I138" s="124">
        <v>700</v>
      </c>
      <c r="J138" s="123">
        <v>1</v>
      </c>
      <c r="K138" s="125">
        <v>1.25</v>
      </c>
      <c r="L138" s="125"/>
      <c r="M138" s="126"/>
      <c r="N138" s="126"/>
      <c r="O138" s="550"/>
    </row>
    <row r="139" spans="2:15" ht="12.75" customHeight="1" x14ac:dyDescent="0.2">
      <c r="B139" s="677"/>
      <c r="C139" s="495"/>
      <c r="D139" s="196"/>
      <c r="E139" s="198"/>
      <c r="F139" s="199"/>
      <c r="G139" s="222"/>
      <c r="H139" s="222"/>
      <c r="I139" s="223"/>
      <c r="J139" s="222"/>
      <c r="K139" s="224"/>
      <c r="L139" s="224"/>
      <c r="M139" s="225"/>
      <c r="N139" s="225"/>
      <c r="O139" s="550"/>
    </row>
    <row r="140" spans="2:15" ht="12.75" customHeight="1" x14ac:dyDescent="0.2">
      <c r="B140" s="677"/>
      <c r="C140" s="214" t="s">
        <v>202</v>
      </c>
      <c r="D140" s="169" t="s">
        <v>247</v>
      </c>
      <c r="E140" s="624" t="s">
        <v>248</v>
      </c>
      <c r="F140" s="625"/>
      <c r="G140" s="16">
        <v>3</v>
      </c>
      <c r="H140" s="16">
        <v>400</v>
      </c>
      <c r="I140" s="17">
        <v>700</v>
      </c>
      <c r="J140" s="16">
        <v>1</v>
      </c>
      <c r="K140" s="463">
        <v>1.25</v>
      </c>
      <c r="L140" s="463">
        <f>I140*J140*K140</f>
        <v>875</v>
      </c>
      <c r="M140" s="27">
        <v>1</v>
      </c>
      <c r="N140" s="27">
        <v>0.7</v>
      </c>
      <c r="O140" s="547">
        <f t="shared" si="18"/>
        <v>612.5</v>
      </c>
    </row>
    <row r="141" spans="2:15" ht="12.75" customHeight="1" x14ac:dyDescent="0.2">
      <c r="B141" s="677"/>
      <c r="C141" s="214" t="s">
        <v>204</v>
      </c>
      <c r="D141" s="169" t="s">
        <v>249</v>
      </c>
      <c r="E141" s="624" t="s">
        <v>250</v>
      </c>
      <c r="F141" s="625"/>
      <c r="G141" s="16">
        <v>2</v>
      </c>
      <c r="H141" s="16">
        <v>230</v>
      </c>
      <c r="I141" s="17">
        <v>300</v>
      </c>
      <c r="J141" s="16">
        <v>1</v>
      </c>
      <c r="K141" s="463">
        <v>1.25</v>
      </c>
      <c r="L141" s="463">
        <f>I141*J141*K141</f>
        <v>375</v>
      </c>
      <c r="M141" s="27">
        <v>1</v>
      </c>
      <c r="N141" s="27">
        <v>0.7</v>
      </c>
      <c r="O141" s="547">
        <f t="shared" si="18"/>
        <v>262.5</v>
      </c>
    </row>
    <row r="142" spans="2:15" ht="12.75" customHeight="1" x14ac:dyDescent="0.2">
      <c r="B142" s="677"/>
      <c r="C142" s="495"/>
      <c r="D142" s="169"/>
      <c r="E142" s="465"/>
      <c r="F142" s="466"/>
      <c r="G142" s="16"/>
      <c r="H142" s="16"/>
      <c r="I142" s="17"/>
      <c r="J142" s="16"/>
      <c r="K142" s="463"/>
      <c r="L142" s="463"/>
      <c r="M142" s="27"/>
      <c r="N142" s="27"/>
      <c r="O142" s="550"/>
    </row>
    <row r="143" spans="2:15" ht="12.75" customHeight="1" x14ac:dyDescent="0.2">
      <c r="B143" s="677"/>
      <c r="C143" s="214" t="s">
        <v>206</v>
      </c>
      <c r="D143" s="169"/>
      <c r="E143" s="482" t="s">
        <v>251</v>
      </c>
      <c r="F143" s="466"/>
      <c r="G143" s="178">
        <v>3</v>
      </c>
      <c r="H143" s="178">
        <v>400</v>
      </c>
      <c r="I143" s="179">
        <f>SUM(I144:I145)</f>
        <v>2700</v>
      </c>
      <c r="J143" s="178">
        <v>1</v>
      </c>
      <c r="K143" s="484">
        <v>1.25</v>
      </c>
      <c r="L143" s="484">
        <f>I143*J143*K143</f>
        <v>3375</v>
      </c>
      <c r="M143" s="28">
        <v>0.5</v>
      </c>
      <c r="N143" s="28">
        <v>1</v>
      </c>
      <c r="O143" s="547">
        <f t="shared" si="18"/>
        <v>1687.5</v>
      </c>
    </row>
    <row r="144" spans="2:15" ht="12.75" customHeight="1" x14ac:dyDescent="0.2">
      <c r="B144" s="677"/>
      <c r="C144" s="197" t="s">
        <v>252</v>
      </c>
      <c r="D144" s="184">
        <v>36</v>
      </c>
      <c r="E144" s="622" t="s">
        <v>253</v>
      </c>
      <c r="F144" s="623"/>
      <c r="G144" s="123">
        <v>2</v>
      </c>
      <c r="H144" s="123">
        <v>230</v>
      </c>
      <c r="I144" s="124">
        <v>1500</v>
      </c>
      <c r="J144" s="123">
        <v>1</v>
      </c>
      <c r="K144" s="125">
        <v>1</v>
      </c>
      <c r="L144" s="125"/>
      <c r="M144" s="126"/>
      <c r="N144" s="126"/>
      <c r="O144" s="548"/>
    </row>
    <row r="145" spans="1:15" ht="12.75" customHeight="1" x14ac:dyDescent="0.2">
      <c r="B145" s="677"/>
      <c r="C145" s="197" t="s">
        <v>254</v>
      </c>
      <c r="D145" s="184">
        <v>37</v>
      </c>
      <c r="E145" s="622" t="s">
        <v>255</v>
      </c>
      <c r="F145" s="623"/>
      <c r="G145" s="123">
        <v>2</v>
      </c>
      <c r="H145" s="123">
        <v>230</v>
      </c>
      <c r="I145" s="124">
        <v>1200</v>
      </c>
      <c r="J145" s="123">
        <v>1</v>
      </c>
      <c r="K145" s="125">
        <v>1</v>
      </c>
      <c r="L145" s="125"/>
      <c r="M145" s="126"/>
      <c r="N145" s="126"/>
      <c r="O145" s="548"/>
    </row>
    <row r="146" spans="1:15" ht="12.75" customHeight="1" x14ac:dyDescent="0.2">
      <c r="B146" s="677"/>
      <c r="C146" s="197"/>
      <c r="D146" s="329"/>
      <c r="E146" s="330"/>
      <c r="F146" s="331"/>
      <c r="G146" s="332"/>
      <c r="H146" s="332"/>
      <c r="I146" s="333"/>
      <c r="J146" s="332"/>
      <c r="K146" s="334"/>
      <c r="L146" s="334"/>
      <c r="M146" s="335"/>
      <c r="N146" s="335"/>
      <c r="O146" s="558"/>
    </row>
    <row r="147" spans="1:15" ht="13.9" customHeight="1" thickBot="1" x14ac:dyDescent="0.25">
      <c r="B147" s="678"/>
      <c r="C147" s="559"/>
      <c r="D147" s="413"/>
      <c r="E147" s="620"/>
      <c r="F147" s="621"/>
      <c r="G147" s="414"/>
      <c r="H147" s="414"/>
      <c r="I147" s="415"/>
      <c r="J147" s="414"/>
      <c r="K147" s="414"/>
      <c r="L147" s="414"/>
      <c r="M147" s="416"/>
      <c r="N147" s="416"/>
      <c r="O147" s="534"/>
    </row>
    <row r="148" spans="1:15" ht="6" customHeight="1" x14ac:dyDescent="0.2">
      <c r="A148" s="358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</row>
    <row r="149" spans="1:15" ht="10.15" customHeight="1" x14ac:dyDescent="0.2">
      <c r="A149" s="358"/>
      <c r="B149" s="360"/>
      <c r="C149" s="360"/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360"/>
      <c r="O149" s="360"/>
    </row>
    <row r="150" spans="1:15" ht="13.15" customHeight="1" x14ac:dyDescent="0.2">
      <c r="A150" s="358"/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</row>
    <row r="151" spans="1:15" ht="12.75" customHeight="1" x14ac:dyDescent="0.2">
      <c r="A151" s="358"/>
      <c r="B151" s="362"/>
      <c r="C151" s="362"/>
      <c r="D151" s="362"/>
      <c r="E151" s="362"/>
      <c r="F151" s="363"/>
      <c r="G151" s="363"/>
      <c r="H151" s="363"/>
      <c r="I151" s="363"/>
      <c r="J151" s="363"/>
      <c r="K151" s="363"/>
      <c r="L151" s="363"/>
      <c r="M151" s="364"/>
      <c r="N151" s="364"/>
      <c r="O151" s="364"/>
    </row>
    <row r="152" spans="1:15" ht="21" customHeight="1" x14ac:dyDescent="0.2">
      <c r="A152" s="358"/>
      <c r="B152" s="367"/>
      <c r="C152" s="367"/>
      <c r="D152" s="367"/>
      <c r="E152" s="367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</row>
    <row r="153" spans="1:15" ht="15.75" customHeight="1" x14ac:dyDescent="0.2">
      <c r="A153" s="358"/>
      <c r="B153" s="362"/>
      <c r="C153" s="362"/>
      <c r="D153" s="362"/>
      <c r="E153" s="362"/>
      <c r="F153" s="362"/>
      <c r="G153" s="362"/>
      <c r="H153" s="368"/>
      <c r="I153" s="368"/>
      <c r="J153" s="368"/>
      <c r="K153" s="368"/>
      <c r="L153" s="368"/>
      <c r="M153" s="368"/>
      <c r="N153" s="368"/>
      <c r="O153" s="368"/>
    </row>
    <row r="154" spans="1:15" ht="5.25" customHeight="1" x14ac:dyDescent="0.2">
      <c r="A154" s="358"/>
      <c r="B154" s="363"/>
      <c r="C154" s="363"/>
      <c r="D154" s="363"/>
      <c r="E154" s="363"/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</row>
    <row r="155" spans="1:15" ht="12" customHeight="1" x14ac:dyDescent="0.2">
      <c r="A155" s="358"/>
      <c r="B155" s="363"/>
      <c r="C155" s="363"/>
      <c r="D155" s="363"/>
      <c r="E155" s="363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</row>
    <row r="156" spans="1:15" ht="3" customHeight="1" x14ac:dyDescent="0.2">
      <c r="A156" s="358"/>
      <c r="B156" s="371"/>
      <c r="C156" s="371"/>
      <c r="D156" s="371"/>
      <c r="E156" s="371"/>
      <c r="F156" s="371"/>
      <c r="G156" s="363"/>
      <c r="H156" s="363"/>
      <c r="I156" s="363"/>
      <c r="J156" s="363"/>
      <c r="K156" s="363"/>
      <c r="L156" s="363"/>
      <c r="M156" s="363"/>
      <c r="N156" s="363"/>
      <c r="O156" s="363"/>
    </row>
    <row r="157" spans="1:15" ht="13.5" customHeight="1" x14ac:dyDescent="0.2">
      <c r="A157" s="358"/>
      <c r="B157" s="371"/>
      <c r="C157" s="371"/>
      <c r="D157" s="371"/>
      <c r="E157" s="371"/>
      <c r="F157" s="371"/>
      <c r="G157" s="363"/>
      <c r="H157" s="363"/>
      <c r="I157" s="363"/>
      <c r="J157" s="363"/>
      <c r="K157" s="363"/>
      <c r="L157" s="363"/>
      <c r="M157" s="363"/>
      <c r="N157" s="363"/>
      <c r="O157" s="363"/>
    </row>
    <row r="158" spans="1:15" ht="12.75" customHeight="1" x14ac:dyDescent="0.2">
      <c r="A158" s="358"/>
      <c r="B158" s="371"/>
      <c r="C158" s="371"/>
      <c r="D158" s="371"/>
      <c r="E158" s="371"/>
      <c r="F158" s="371"/>
      <c r="G158" s="363"/>
      <c r="H158" s="363"/>
      <c r="I158" s="363"/>
      <c r="J158" s="363"/>
      <c r="K158" s="363"/>
      <c r="L158" s="363"/>
      <c r="M158" s="363"/>
      <c r="N158" s="363"/>
      <c r="O158" s="363"/>
    </row>
    <row r="159" spans="1:15" ht="12.75" customHeight="1" x14ac:dyDescent="0.2">
      <c r="A159" s="358"/>
      <c r="B159" s="359"/>
      <c r="C159" s="359"/>
      <c r="D159" s="359"/>
      <c r="E159" s="359"/>
      <c r="F159" s="359"/>
      <c r="G159" s="359"/>
      <c r="H159" s="366"/>
      <c r="I159" s="366"/>
      <c r="J159" s="366"/>
      <c r="K159" s="366"/>
      <c r="L159" s="366"/>
      <c r="M159" s="366"/>
      <c r="N159" s="366"/>
      <c r="O159" s="366"/>
    </row>
    <row r="160" spans="1:15" x14ac:dyDescent="0.2">
      <c r="A160" s="358"/>
      <c r="B160" s="359"/>
      <c r="C160" s="359"/>
      <c r="D160" s="359"/>
      <c r="E160" s="359"/>
      <c r="F160" s="359"/>
      <c r="G160" s="359"/>
      <c r="H160" s="366"/>
      <c r="I160" s="366"/>
      <c r="J160" s="366"/>
      <c r="K160" s="366"/>
      <c r="L160" s="366"/>
      <c r="M160" s="366"/>
      <c r="N160" s="366"/>
      <c r="O160" s="366"/>
    </row>
    <row r="161" spans="1:15" ht="3" customHeight="1" x14ac:dyDescent="0.2">
      <c r="A161" s="358"/>
      <c r="B161" s="378"/>
      <c r="C161" s="378"/>
      <c r="D161" s="378"/>
      <c r="E161" s="378"/>
      <c r="F161" s="378"/>
      <c r="G161" s="378"/>
      <c r="H161" s="366"/>
      <c r="I161" s="366"/>
      <c r="J161" s="366"/>
      <c r="K161" s="366"/>
      <c r="L161" s="366"/>
      <c r="M161" s="366"/>
      <c r="N161" s="366"/>
      <c r="O161" s="366"/>
    </row>
    <row r="162" spans="1:15" ht="12.75" customHeight="1" x14ac:dyDescent="0.2">
      <c r="A162" s="358"/>
      <c r="B162" s="378"/>
      <c r="C162" s="378"/>
      <c r="D162" s="378"/>
      <c r="E162" s="378"/>
      <c r="F162" s="378"/>
      <c r="G162" s="378"/>
      <c r="H162" s="366"/>
      <c r="I162" s="366"/>
      <c r="J162" s="366"/>
      <c r="K162" s="366"/>
      <c r="L162" s="366"/>
      <c r="M162" s="366"/>
      <c r="N162" s="366"/>
      <c r="O162" s="366"/>
    </row>
    <row r="163" spans="1:15" x14ac:dyDescent="0.2">
      <c r="A163" s="358"/>
      <c r="B163" s="378"/>
      <c r="C163" s="378"/>
      <c r="D163" s="378"/>
      <c r="E163" s="378"/>
      <c r="F163" s="378"/>
      <c r="G163" s="378"/>
      <c r="H163" s="366"/>
      <c r="I163" s="366"/>
      <c r="J163" s="366"/>
      <c r="K163" s="366"/>
      <c r="L163" s="366"/>
      <c r="M163" s="366"/>
      <c r="N163" s="366"/>
      <c r="O163" s="366"/>
    </row>
    <row r="164" spans="1:15" x14ac:dyDescent="0.2">
      <c r="A164" s="358"/>
      <c r="B164" s="360"/>
      <c r="C164" s="360"/>
      <c r="D164" s="360"/>
      <c r="E164" s="360"/>
      <c r="F164" s="360"/>
      <c r="G164" s="360"/>
      <c r="H164" s="366"/>
      <c r="I164" s="366"/>
      <c r="J164" s="366"/>
      <c r="K164" s="366"/>
      <c r="L164" s="366"/>
      <c r="M164" s="366"/>
      <c r="N164" s="366"/>
      <c r="O164" s="366"/>
    </row>
    <row r="165" spans="1:15" ht="3" customHeight="1" x14ac:dyDescent="0.2">
      <c r="A165" s="358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</row>
    <row r="166" spans="1:15" ht="12.75" customHeight="1" x14ac:dyDescent="0.2">
      <c r="A166" s="358"/>
      <c r="B166" s="381"/>
      <c r="C166" s="382"/>
      <c r="D166" s="382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</row>
    <row r="167" spans="1:15" ht="12" customHeight="1" x14ac:dyDescent="0.2">
      <c r="A167" s="358"/>
      <c r="B167" s="381"/>
      <c r="C167" s="382"/>
      <c r="D167" s="382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</row>
    <row r="168" spans="1:15" ht="12" customHeight="1" x14ac:dyDescent="0.2">
      <c r="A168" s="358"/>
      <c r="B168" s="381"/>
      <c r="C168" s="382"/>
      <c r="D168" s="382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</row>
    <row r="169" spans="1:15" ht="12" customHeight="1" x14ac:dyDescent="0.2">
      <c r="A169" s="358"/>
      <c r="B169" s="381"/>
      <c r="C169" s="382"/>
      <c r="D169" s="382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</row>
    <row r="170" spans="1:15" ht="12" customHeight="1" x14ac:dyDescent="0.2">
      <c r="A170" s="358"/>
      <c r="B170" s="381"/>
      <c r="C170" s="382"/>
      <c r="D170" s="382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</row>
    <row r="171" spans="1:15" ht="18.75" customHeight="1" x14ac:dyDescent="0.2">
      <c r="A171" s="358"/>
      <c r="B171" s="381"/>
      <c r="C171" s="382"/>
      <c r="D171" s="382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</row>
    <row r="172" spans="1:15" x14ac:dyDescent="0.2">
      <c r="B172" s="358"/>
      <c r="C172" s="358"/>
      <c r="D172" s="358"/>
      <c r="E172" s="358"/>
      <c r="F172" s="358"/>
      <c r="G172" s="358"/>
      <c r="H172" s="358"/>
      <c r="I172" s="386"/>
      <c r="J172" s="358"/>
      <c r="K172" s="358"/>
      <c r="L172" s="358"/>
      <c r="M172" s="387"/>
      <c r="N172" s="387"/>
      <c r="O172" s="386"/>
    </row>
    <row r="173" spans="1:15" x14ac:dyDescent="0.2">
      <c r="B173" s="619"/>
      <c r="C173" s="619"/>
      <c r="D173" s="619"/>
      <c r="E173" s="619"/>
      <c r="F173" s="619"/>
      <c r="G173" s="619"/>
      <c r="H173" s="619"/>
      <c r="I173" s="619"/>
      <c r="J173" s="619"/>
      <c r="K173" s="619"/>
      <c r="L173" s="619"/>
      <c r="M173" s="619"/>
      <c r="N173" s="388"/>
      <c r="O173" s="386"/>
    </row>
    <row r="174" spans="1:15" x14ac:dyDescent="0.2">
      <c r="B174" s="358"/>
      <c r="C174" s="358"/>
      <c r="D174" s="358"/>
      <c r="E174" s="358"/>
      <c r="F174" s="358"/>
      <c r="G174" s="358"/>
      <c r="H174" s="358"/>
      <c r="I174" s="386"/>
      <c r="J174" s="358"/>
      <c r="K174" s="358"/>
      <c r="L174" s="358"/>
      <c r="M174" s="389"/>
      <c r="N174" s="389"/>
      <c r="O174" s="470"/>
    </row>
    <row r="175" spans="1:15" x14ac:dyDescent="0.2">
      <c r="B175" s="358"/>
      <c r="C175" s="358"/>
      <c r="D175" s="358"/>
      <c r="E175" s="358"/>
      <c r="F175" s="358"/>
      <c r="G175" s="358"/>
      <c r="H175" s="358"/>
      <c r="I175" s="386"/>
      <c r="J175" s="358"/>
      <c r="K175" s="358"/>
      <c r="L175" s="358"/>
      <c r="M175" s="389"/>
      <c r="N175" s="389"/>
      <c r="O175" s="470"/>
    </row>
    <row r="176" spans="1:15" x14ac:dyDescent="0.2">
      <c r="B176" s="358"/>
      <c r="C176" s="358"/>
      <c r="D176" s="358"/>
      <c r="E176" s="358"/>
      <c r="F176" s="358"/>
      <c r="G176" s="358"/>
      <c r="H176" s="358"/>
      <c r="I176" s="386"/>
      <c r="J176" s="358"/>
      <c r="K176" s="358"/>
      <c r="L176" s="358"/>
      <c r="M176" s="389"/>
      <c r="N176" s="389"/>
      <c r="O176" s="470"/>
    </row>
    <row r="177" spans="2:15" x14ac:dyDescent="0.2">
      <c r="B177" s="358"/>
      <c r="C177" s="358"/>
      <c r="D177" s="358"/>
      <c r="E177" s="358"/>
      <c r="F177" s="358"/>
      <c r="G177" s="358"/>
      <c r="H177" s="358"/>
      <c r="I177" s="386"/>
      <c r="J177" s="358"/>
      <c r="K177" s="358"/>
      <c r="L177" s="358"/>
      <c r="M177" s="389"/>
      <c r="N177" s="389"/>
      <c r="O177" s="470"/>
    </row>
    <row r="178" spans="2:15" x14ac:dyDescent="0.2">
      <c r="B178" s="358"/>
      <c r="C178" s="358"/>
      <c r="D178" s="358"/>
      <c r="E178" s="358"/>
      <c r="F178" s="358"/>
      <c r="G178" s="358"/>
      <c r="H178" s="358"/>
      <c r="I178" s="386"/>
      <c r="J178" s="358"/>
      <c r="K178" s="358"/>
      <c r="L178" s="358"/>
      <c r="M178" s="391"/>
      <c r="N178" s="391"/>
      <c r="O178" s="469"/>
    </row>
    <row r="179" spans="2:15" x14ac:dyDescent="0.2">
      <c r="B179" s="358"/>
      <c r="C179" s="358"/>
      <c r="D179" s="358"/>
      <c r="E179" s="358"/>
      <c r="F179" s="358"/>
      <c r="G179" s="358"/>
      <c r="H179" s="358"/>
      <c r="I179" s="386"/>
      <c r="J179" s="358"/>
      <c r="K179" s="358"/>
      <c r="L179" s="358"/>
      <c r="M179" s="391"/>
      <c r="N179" s="391"/>
      <c r="O179" s="469"/>
    </row>
    <row r="180" spans="2:15" x14ac:dyDescent="0.2">
      <c r="B180" s="358"/>
      <c r="C180" s="358"/>
      <c r="D180" s="358"/>
      <c r="E180" s="358"/>
      <c r="F180" s="358"/>
      <c r="G180" s="358"/>
      <c r="H180" s="358"/>
      <c r="I180" s="386"/>
      <c r="J180" s="358"/>
      <c r="K180" s="358"/>
      <c r="L180" s="358"/>
      <c r="M180" s="387"/>
      <c r="N180" s="387"/>
      <c r="O180" s="386"/>
    </row>
    <row r="181" spans="2:15" x14ac:dyDescent="0.2">
      <c r="B181" s="358"/>
      <c r="C181" s="358"/>
      <c r="D181" s="358"/>
      <c r="E181" s="358"/>
      <c r="F181" s="358"/>
      <c r="G181" s="358"/>
      <c r="H181" s="358"/>
      <c r="I181" s="386"/>
      <c r="J181" s="358"/>
      <c r="K181" s="358"/>
      <c r="L181" s="358"/>
      <c r="M181" s="387"/>
      <c r="N181" s="387"/>
      <c r="O181" s="386"/>
    </row>
    <row r="182" spans="2:15" x14ac:dyDescent="0.2">
      <c r="B182" s="358"/>
      <c r="C182" s="358"/>
      <c r="D182" s="358"/>
      <c r="E182" s="358"/>
      <c r="F182" s="358"/>
      <c r="G182" s="358"/>
      <c r="H182" s="358"/>
      <c r="I182" s="386"/>
      <c r="J182" s="358"/>
      <c r="K182" s="358"/>
      <c r="L182" s="358"/>
      <c r="M182" s="387"/>
      <c r="N182" s="387"/>
      <c r="O182" s="386"/>
    </row>
    <row r="183" spans="2:15" x14ac:dyDescent="0.2">
      <c r="B183" s="358"/>
      <c r="C183" s="358"/>
      <c r="D183" s="358"/>
      <c r="E183" s="358"/>
      <c r="F183" s="358"/>
      <c r="G183" s="358"/>
      <c r="H183" s="358"/>
      <c r="I183" s="386"/>
      <c r="J183" s="358"/>
      <c r="K183" s="358"/>
      <c r="L183" s="358"/>
      <c r="M183" s="387"/>
      <c r="N183" s="387"/>
      <c r="O183" s="386"/>
    </row>
    <row r="184" spans="2:15" x14ac:dyDescent="0.2">
      <c r="B184" s="358"/>
      <c r="C184" s="358"/>
      <c r="D184" s="358"/>
      <c r="E184" s="385"/>
      <c r="F184" s="358"/>
      <c r="G184" s="358"/>
      <c r="H184" s="358"/>
      <c r="I184" s="386"/>
      <c r="J184" s="358"/>
      <c r="K184" s="358"/>
      <c r="L184" s="358"/>
      <c r="M184" s="387"/>
      <c r="N184" s="387"/>
      <c r="O184" s="386"/>
    </row>
    <row r="185" spans="2:15" x14ac:dyDescent="0.2">
      <c r="B185" s="358"/>
      <c r="C185" s="358"/>
      <c r="D185" s="358"/>
      <c r="E185" s="385"/>
      <c r="F185" s="358"/>
      <c r="G185" s="358"/>
      <c r="H185" s="358"/>
      <c r="I185" s="386"/>
      <c r="J185" s="358"/>
      <c r="K185" s="358"/>
      <c r="L185" s="358"/>
      <c r="M185" s="387"/>
      <c r="N185" s="387"/>
      <c r="O185" s="386"/>
    </row>
    <row r="186" spans="2:15" x14ac:dyDescent="0.2">
      <c r="B186" s="358"/>
      <c r="C186" s="358"/>
      <c r="D186" s="358"/>
      <c r="E186" s="358"/>
      <c r="F186" s="358"/>
      <c r="G186" s="358"/>
      <c r="H186" s="358"/>
      <c r="I186" s="386"/>
      <c r="J186" s="358"/>
      <c r="K186" s="358"/>
      <c r="L186" s="358"/>
      <c r="M186" s="387"/>
      <c r="N186" s="387"/>
      <c r="O186" s="386"/>
    </row>
    <row r="187" spans="2:15" x14ac:dyDescent="0.2">
      <c r="B187" s="358"/>
      <c r="C187" s="358"/>
      <c r="D187" s="358"/>
      <c r="E187" s="358"/>
      <c r="F187" s="358"/>
      <c r="G187" s="358"/>
      <c r="H187" s="358"/>
      <c r="I187" s="386"/>
      <c r="J187" s="358"/>
      <c r="K187" s="358"/>
      <c r="L187" s="358"/>
      <c r="M187" s="387"/>
      <c r="N187" s="387"/>
      <c r="O187" s="386"/>
    </row>
    <row r="188" spans="2:15" x14ac:dyDescent="0.2">
      <c r="B188" s="358"/>
      <c r="C188" s="358"/>
      <c r="D188" s="358"/>
      <c r="E188" s="358"/>
      <c r="F188" s="358"/>
      <c r="G188" s="358"/>
      <c r="H188" s="358"/>
      <c r="I188" s="386"/>
      <c r="J188" s="358"/>
      <c r="K188" s="358"/>
      <c r="L188" s="358"/>
      <c r="M188" s="387"/>
      <c r="N188" s="387"/>
      <c r="O188" s="386"/>
    </row>
    <row r="189" spans="2:15" x14ac:dyDescent="0.2">
      <c r="B189" s="358"/>
      <c r="C189" s="358"/>
      <c r="D189" s="358"/>
      <c r="E189" s="358"/>
      <c r="F189" s="358"/>
      <c r="G189" s="358"/>
      <c r="H189" s="358"/>
      <c r="I189" s="386"/>
      <c r="J189" s="358"/>
      <c r="K189" s="358"/>
      <c r="L189" s="358"/>
      <c r="M189" s="387"/>
      <c r="N189" s="387"/>
      <c r="O189" s="386"/>
    </row>
    <row r="190" spans="2:15" x14ac:dyDescent="0.2">
      <c r="B190" s="358"/>
      <c r="C190" s="358"/>
      <c r="D190" s="358"/>
      <c r="E190" s="358"/>
      <c r="F190" s="358"/>
      <c r="G190" s="358"/>
      <c r="H190" s="358"/>
      <c r="I190" s="386"/>
      <c r="J190" s="358"/>
      <c r="K190" s="358"/>
      <c r="L190" s="358"/>
      <c r="M190" s="387"/>
      <c r="N190" s="387"/>
      <c r="O190" s="386"/>
    </row>
  </sheetData>
  <mergeCells count="120">
    <mergeCell ref="E30:F30"/>
    <mergeCell ref="E29:F29"/>
    <mergeCell ref="E28:F28"/>
    <mergeCell ref="E27:F27"/>
    <mergeCell ref="B17:B147"/>
    <mergeCell ref="E17:F17"/>
    <mergeCell ref="E21:F21"/>
    <mergeCell ref="D14:F14"/>
    <mergeCell ref="B11:F11"/>
    <mergeCell ref="E40:F40"/>
    <mergeCell ref="E39:F39"/>
    <mergeCell ref="E36:F36"/>
    <mergeCell ref="E37:F37"/>
    <mergeCell ref="E34:F34"/>
    <mergeCell ref="E35:F35"/>
    <mergeCell ref="E32:F32"/>
    <mergeCell ref="E33:F33"/>
    <mergeCell ref="E31:F31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59:F59"/>
    <mergeCell ref="E58:F58"/>
    <mergeCell ref="E56:F56"/>
    <mergeCell ref="E57:F57"/>
    <mergeCell ref="E55:F55"/>
    <mergeCell ref="E54:F54"/>
    <mergeCell ref="E53:F53"/>
    <mergeCell ref="E52:F52"/>
    <mergeCell ref="E50:F50"/>
    <mergeCell ref="E68:F68"/>
    <mergeCell ref="E67:F67"/>
    <mergeCell ref="E66:F66"/>
    <mergeCell ref="E65:F65"/>
    <mergeCell ref="E64:F64"/>
    <mergeCell ref="E62:F62"/>
    <mergeCell ref="E63:F63"/>
    <mergeCell ref="E61:F61"/>
    <mergeCell ref="E60:F60"/>
    <mergeCell ref="E79:F79"/>
    <mergeCell ref="E78:F78"/>
    <mergeCell ref="E77:F77"/>
    <mergeCell ref="E75:F75"/>
    <mergeCell ref="E73:F73"/>
    <mergeCell ref="E72:F72"/>
    <mergeCell ref="E71:F71"/>
    <mergeCell ref="E70:F70"/>
    <mergeCell ref="E69:F69"/>
    <mergeCell ref="E92:F92"/>
    <mergeCell ref="E91:F91"/>
    <mergeCell ref="E88:F88"/>
    <mergeCell ref="E87:F87"/>
    <mergeCell ref="E85:F85"/>
    <mergeCell ref="E86:F86"/>
    <mergeCell ref="E82:F82"/>
    <mergeCell ref="E81:F81"/>
    <mergeCell ref="E80:F80"/>
    <mergeCell ref="E106:F106"/>
    <mergeCell ref="E105:F105"/>
    <mergeCell ref="E102:F102"/>
    <mergeCell ref="E101:F101"/>
    <mergeCell ref="E100:F100"/>
    <mergeCell ref="E98:F98"/>
    <mergeCell ref="E97:F97"/>
    <mergeCell ref="E94:F94"/>
    <mergeCell ref="E93:F93"/>
    <mergeCell ref="E121:F121"/>
    <mergeCell ref="E118:F118"/>
    <mergeCell ref="E117:F117"/>
    <mergeCell ref="E115:F115"/>
    <mergeCell ref="E114:F114"/>
    <mergeCell ref="E113:F113"/>
    <mergeCell ref="E112:F112"/>
    <mergeCell ref="E109:F109"/>
    <mergeCell ref="E107:F107"/>
    <mergeCell ref="E131:F131"/>
    <mergeCell ref="E130:F130"/>
    <mergeCell ref="E129:F129"/>
    <mergeCell ref="E128:F128"/>
    <mergeCell ref="E126:F126"/>
    <mergeCell ref="E125:F125"/>
    <mergeCell ref="E124:F124"/>
    <mergeCell ref="E123:F123"/>
    <mergeCell ref="E122:F122"/>
    <mergeCell ref="B173:M173"/>
    <mergeCell ref="E147:F147"/>
    <mergeCell ref="E145:F145"/>
    <mergeCell ref="E144:F144"/>
    <mergeCell ref="E141:F141"/>
    <mergeCell ref="E140:F140"/>
    <mergeCell ref="E138:F138"/>
    <mergeCell ref="E137:F137"/>
    <mergeCell ref="E132:F132"/>
    <mergeCell ref="E133:F133"/>
    <mergeCell ref="E135:F135"/>
    <mergeCell ref="Q16:S16"/>
    <mergeCell ref="D6:H6"/>
    <mergeCell ref="L7:L9"/>
    <mergeCell ref="L10:O10"/>
    <mergeCell ref="N11:O11"/>
    <mergeCell ref="F13:O13"/>
    <mergeCell ref="F16:L16"/>
    <mergeCell ref="M16:O16"/>
    <mergeCell ref="M17:N17"/>
    <mergeCell ref="B10:F10"/>
    <mergeCell ref="K8:K9"/>
    <mergeCell ref="B7:F9"/>
    <mergeCell ref="G7:G9"/>
    <mergeCell ref="H7:H9"/>
    <mergeCell ref="I7:I9"/>
    <mergeCell ref="J7:J9"/>
    <mergeCell ref="M7:M9"/>
    <mergeCell ref="N7:N9"/>
    <mergeCell ref="O7:O9"/>
  </mergeCells>
  <pageMargins left="0.35433070866141736" right="0.35433070866141736" top="0.47244094488188981" bottom="0.31496062992125984" header="0.39370078740157483" footer="0"/>
  <pageSetup paperSize="8" scale="91" orientation="landscape" horizontalDpi="300" verticalDpi="300" r:id="rId1"/>
  <headerFooter alignWithMargins="0">
    <oddFooter>&amp;L&amp;D&amp;C&amp;F&amp;R&amp;P</oddFooter>
  </headerFooter>
  <rowBreaks count="1" manualBreakCount="1">
    <brk id="75" min="1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A715-54D9-4B6F-AA1B-9C5F227CF062}">
  <dimension ref="A1:AU194"/>
  <sheetViews>
    <sheetView tabSelected="1" topLeftCell="C10" zoomScale="85" zoomScaleNormal="85" zoomScaleSheetLayoutView="100" workbookViewId="0">
      <selection activeCell="U29" sqref="U29"/>
    </sheetView>
  </sheetViews>
  <sheetFormatPr baseColWidth="10" defaultRowHeight="12.75" outlineLevelCol="1" x14ac:dyDescent="0.2"/>
  <cols>
    <col min="1" max="1" width="2.28515625" customWidth="1"/>
    <col min="2" max="2" width="3.28515625" customWidth="1"/>
    <col min="3" max="3" width="5.42578125" customWidth="1"/>
    <col min="4" max="4" width="7.28515625" customWidth="1"/>
    <col min="5" max="5" width="10.28515625" customWidth="1"/>
    <col min="6" max="6" width="14.5703125" customWidth="1"/>
    <col min="7" max="7" width="2.42578125" customWidth="1" outlineLevel="1"/>
    <col min="8" max="8" width="4.7109375" customWidth="1" outlineLevel="1"/>
    <col min="9" max="9" width="7.42578125" style="3" customWidth="1" outlineLevel="1"/>
    <col min="10" max="10" width="4.7109375" customWidth="1" outlineLevel="1"/>
    <col min="11" max="11" width="5.140625" customWidth="1" outlineLevel="1"/>
    <col min="12" max="13" width="5.140625" style="4" customWidth="1"/>
    <col min="14" max="14" width="7.85546875" style="3" customWidth="1"/>
    <col min="15" max="15" width="5" customWidth="1"/>
    <col min="16" max="16" width="11.5703125" customWidth="1"/>
    <col min="17" max="17" width="7.140625" customWidth="1"/>
    <col min="18" max="18" width="8" customWidth="1"/>
    <col min="19" max="21" width="6.28515625" customWidth="1"/>
    <col min="22" max="22" width="0.42578125" customWidth="1"/>
    <col min="23" max="23" width="5.140625" customWidth="1"/>
    <col min="24" max="25" width="2" customWidth="1"/>
    <col min="26" max="26" width="4.85546875" customWidth="1"/>
    <col min="27" max="28" width="9.7109375" customWidth="1"/>
    <col min="29" max="30" width="5.7109375" customWidth="1"/>
    <col min="31" max="31" width="3.28515625" customWidth="1"/>
    <col min="32" max="32" width="4.28515625" customWidth="1"/>
    <col min="33" max="33" width="4" customWidth="1"/>
    <col min="34" max="34" width="3.140625" customWidth="1"/>
    <col min="35" max="35" width="2.7109375" customWidth="1"/>
    <col min="36" max="36" width="5.28515625" customWidth="1"/>
    <col min="37" max="37" width="6.42578125" customWidth="1"/>
    <col min="38" max="38" width="0.42578125" customWidth="1"/>
    <col min="39" max="39" width="5.5703125" customWidth="1"/>
    <col min="40" max="40" width="0.5703125" customWidth="1"/>
    <col min="41" max="41" width="7" customWidth="1"/>
    <col min="42" max="42" width="12" customWidth="1"/>
    <col min="43" max="43" width="6.5703125" customWidth="1"/>
    <col min="44" max="44" width="6.42578125" customWidth="1"/>
  </cols>
  <sheetData>
    <row r="1" spans="2:47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T1" s="2"/>
    </row>
    <row r="2" spans="2:47" ht="15" x14ac:dyDescent="0.25">
      <c r="H2" s="438" t="s">
        <v>0</v>
      </c>
      <c r="I2" s="439"/>
      <c r="J2" s="440"/>
      <c r="K2" s="440"/>
      <c r="L2" s="439">
        <v>56</v>
      </c>
      <c r="M2" s="441" t="s">
        <v>1</v>
      </c>
      <c r="N2" s="442"/>
      <c r="O2" s="443"/>
      <c r="P2" s="444"/>
      <c r="Q2" s="445"/>
      <c r="R2" s="440"/>
      <c r="S2" s="440" t="s">
        <v>2</v>
      </c>
      <c r="T2" s="440">
        <v>35</v>
      </c>
      <c r="U2" s="441" t="s">
        <v>1</v>
      </c>
      <c r="V2" s="443"/>
      <c r="W2" s="443"/>
      <c r="X2" s="443"/>
      <c r="Y2" s="443"/>
      <c r="Z2" s="443"/>
      <c r="AA2" s="446"/>
      <c r="AT2" s="2"/>
    </row>
    <row r="3" spans="2:47" ht="15.75" thickBot="1" x14ac:dyDescent="0.3">
      <c r="H3" s="447"/>
      <c r="I3" s="448"/>
      <c r="J3" s="449"/>
      <c r="K3" s="449"/>
      <c r="L3" s="450"/>
      <c r="M3" s="451" t="s">
        <v>3</v>
      </c>
      <c r="N3" s="448"/>
      <c r="O3" s="449"/>
      <c r="P3" s="452"/>
      <c r="Q3" s="453"/>
      <c r="R3" s="449"/>
      <c r="S3" s="449"/>
      <c r="T3" s="449"/>
      <c r="U3" s="451" t="s">
        <v>3</v>
      </c>
      <c r="V3" s="449"/>
      <c r="W3" s="449"/>
      <c r="X3" s="449"/>
      <c r="Y3" s="449"/>
      <c r="Z3" s="449"/>
      <c r="AA3" s="454"/>
      <c r="AT3" s="2"/>
    </row>
    <row r="4" spans="2:47" ht="13.5" customHeight="1" thickBot="1" x14ac:dyDescent="0.3">
      <c r="AT4" s="2"/>
    </row>
    <row r="5" spans="2:47" ht="14.25" customHeight="1" x14ac:dyDescent="0.2">
      <c r="D5" s="5" t="s">
        <v>4</v>
      </c>
      <c r="F5" s="5"/>
      <c r="G5" s="5"/>
      <c r="H5" s="5"/>
      <c r="I5" s="6"/>
      <c r="J5" s="5"/>
      <c r="K5" s="5"/>
      <c r="M5" s="7"/>
      <c r="N5" s="7"/>
      <c r="O5" s="7"/>
      <c r="P5" s="7"/>
      <c r="Q5" s="836" t="s">
        <v>5</v>
      </c>
      <c r="R5" s="837"/>
      <c r="S5" s="837"/>
      <c r="T5" s="837"/>
      <c r="U5" s="837"/>
      <c r="V5" s="837"/>
      <c r="W5" s="837"/>
      <c r="X5" s="837"/>
      <c r="Y5" s="837"/>
      <c r="Z5" s="837"/>
      <c r="AA5" s="837"/>
      <c r="AB5" s="837"/>
      <c r="AC5" s="837"/>
      <c r="AD5" s="837"/>
      <c r="AE5" s="837"/>
      <c r="AF5" s="837"/>
      <c r="AG5" s="837"/>
      <c r="AH5" s="838"/>
      <c r="AI5" s="7"/>
      <c r="AJ5" s="7"/>
      <c r="AK5" s="7"/>
      <c r="AL5" s="7"/>
      <c r="AM5" s="7"/>
      <c r="AO5" s="13" t="s">
        <v>262</v>
      </c>
      <c r="AP5" s="13"/>
    </row>
    <row r="6" spans="2:47" ht="16.149999999999999" customHeight="1" thickBot="1" x14ac:dyDescent="0.25">
      <c r="D6" s="5" t="s">
        <v>6</v>
      </c>
      <c r="F6" s="395"/>
      <c r="G6" s="395"/>
      <c r="H6" s="395"/>
      <c r="I6" s="395"/>
      <c r="J6" s="395"/>
      <c r="K6" s="395"/>
      <c r="L6" s="396"/>
      <c r="M6" s="396"/>
      <c r="N6" s="396"/>
      <c r="O6" s="396"/>
      <c r="P6" s="396"/>
      <c r="Q6" s="839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0"/>
      <c r="AG6" s="840"/>
      <c r="AH6" s="841"/>
      <c r="AI6" s="396"/>
      <c r="AJ6" s="396"/>
      <c r="AK6" s="396"/>
      <c r="AL6" s="396"/>
      <c r="AM6" s="396"/>
      <c r="AN6" s="8"/>
      <c r="AO6" s="9"/>
      <c r="AP6" s="842"/>
      <c r="AQ6" s="842"/>
      <c r="AR6" s="842"/>
    </row>
    <row r="7" spans="2:47" s="11" customFormat="1" ht="12.75" customHeight="1" x14ac:dyDescent="0.2">
      <c r="B7" s="599" t="s">
        <v>7</v>
      </c>
      <c r="C7" s="600"/>
      <c r="D7" s="600"/>
      <c r="E7" s="600"/>
      <c r="F7" s="601"/>
      <c r="G7" s="608" t="s">
        <v>8</v>
      </c>
      <c r="H7" s="608" t="s">
        <v>9</v>
      </c>
      <c r="I7" s="611" t="s">
        <v>10</v>
      </c>
      <c r="J7" s="608" t="s">
        <v>11</v>
      </c>
      <c r="K7" s="10" t="s">
        <v>12</v>
      </c>
      <c r="L7" s="613" t="s">
        <v>13</v>
      </c>
      <c r="M7" s="613" t="s">
        <v>14</v>
      </c>
      <c r="N7" s="576" t="s">
        <v>15</v>
      </c>
      <c r="O7" s="843" t="s">
        <v>16</v>
      </c>
      <c r="P7" s="843" t="s">
        <v>17</v>
      </c>
      <c r="Q7" s="846" t="s">
        <v>18</v>
      </c>
      <c r="R7" s="848" t="s">
        <v>19</v>
      </c>
      <c r="S7" s="843" t="s">
        <v>20</v>
      </c>
      <c r="T7" s="10"/>
      <c r="U7" s="848" t="s">
        <v>21</v>
      </c>
      <c r="V7" s="828" t="s">
        <v>22</v>
      </c>
      <c r="W7" s="828"/>
      <c r="X7" s="829"/>
      <c r="Y7" s="833" t="s">
        <v>23</v>
      </c>
      <c r="Z7" s="834"/>
      <c r="AA7" s="834"/>
      <c r="AB7" s="834"/>
      <c r="AC7" s="834"/>
      <c r="AD7" s="835"/>
      <c r="AE7" s="833" t="s">
        <v>24</v>
      </c>
      <c r="AF7" s="834"/>
      <c r="AG7" s="834"/>
      <c r="AH7" s="835"/>
      <c r="AI7" s="833" t="s">
        <v>25</v>
      </c>
      <c r="AJ7" s="834"/>
      <c r="AK7" s="834"/>
      <c r="AL7" s="834"/>
      <c r="AM7" s="834"/>
      <c r="AN7" s="834"/>
      <c r="AO7" s="835"/>
      <c r="AP7" s="843" t="s">
        <v>263</v>
      </c>
      <c r="AQ7" s="843" t="s">
        <v>26</v>
      </c>
      <c r="AR7" s="812" t="s">
        <v>27</v>
      </c>
    </row>
    <row r="8" spans="2:47" s="13" customFormat="1" ht="21" customHeight="1" x14ac:dyDescent="0.2">
      <c r="B8" s="602"/>
      <c r="C8" s="603"/>
      <c r="D8" s="603"/>
      <c r="E8" s="603"/>
      <c r="F8" s="604"/>
      <c r="G8" s="609"/>
      <c r="H8" s="609"/>
      <c r="I8" s="612"/>
      <c r="J8" s="609"/>
      <c r="K8" s="597" t="s">
        <v>28</v>
      </c>
      <c r="L8" s="614"/>
      <c r="M8" s="614"/>
      <c r="N8" s="577"/>
      <c r="O8" s="818"/>
      <c r="P8" s="818"/>
      <c r="Q8" s="847"/>
      <c r="R8" s="849"/>
      <c r="S8" s="818"/>
      <c r="T8" s="12" t="s">
        <v>29</v>
      </c>
      <c r="U8" s="849"/>
      <c r="V8" s="830"/>
      <c r="W8" s="830"/>
      <c r="X8" s="831"/>
      <c r="Y8" s="814" t="s">
        <v>30</v>
      </c>
      <c r="Z8" s="815"/>
      <c r="AA8" s="818" t="s">
        <v>31</v>
      </c>
      <c r="AB8" s="819" t="s">
        <v>32</v>
      </c>
      <c r="AC8" s="818" t="s">
        <v>33</v>
      </c>
      <c r="AD8" s="818" t="s">
        <v>34</v>
      </c>
      <c r="AE8" s="814" t="s">
        <v>35</v>
      </c>
      <c r="AF8" s="821"/>
      <c r="AG8" s="824" t="s">
        <v>36</v>
      </c>
      <c r="AH8" s="825"/>
      <c r="AI8" s="814" t="s">
        <v>37</v>
      </c>
      <c r="AJ8" s="821"/>
      <c r="AK8" s="818" t="s">
        <v>38</v>
      </c>
      <c r="AL8" s="818"/>
      <c r="AM8" s="818"/>
      <c r="AN8" s="814" t="s">
        <v>39</v>
      </c>
      <c r="AO8" s="821"/>
      <c r="AP8" s="818"/>
      <c r="AQ8" s="818"/>
      <c r="AR8" s="813"/>
    </row>
    <row r="9" spans="2:47" s="13" customFormat="1" ht="26.25" customHeight="1" thickBot="1" x14ac:dyDescent="0.25">
      <c r="B9" s="605"/>
      <c r="C9" s="606"/>
      <c r="D9" s="606"/>
      <c r="E9" s="606"/>
      <c r="F9" s="607"/>
      <c r="G9" s="610"/>
      <c r="H9" s="610"/>
      <c r="I9" s="612"/>
      <c r="J9" s="610"/>
      <c r="K9" s="598"/>
      <c r="L9" s="615"/>
      <c r="M9" s="615"/>
      <c r="N9" s="578"/>
      <c r="O9" s="819"/>
      <c r="P9" s="818"/>
      <c r="Q9" s="847"/>
      <c r="R9" s="850"/>
      <c r="S9" s="818"/>
      <c r="T9" s="14" t="s">
        <v>40</v>
      </c>
      <c r="U9" s="850"/>
      <c r="V9" s="832"/>
      <c r="W9" s="832"/>
      <c r="X9" s="823"/>
      <c r="Y9" s="816"/>
      <c r="Z9" s="817"/>
      <c r="AA9" s="818"/>
      <c r="AB9" s="820"/>
      <c r="AC9" s="818"/>
      <c r="AD9" s="818"/>
      <c r="AE9" s="822"/>
      <c r="AF9" s="823"/>
      <c r="AG9" s="826"/>
      <c r="AH9" s="827"/>
      <c r="AI9" s="822"/>
      <c r="AJ9" s="823"/>
      <c r="AK9" s="15" t="s">
        <v>41</v>
      </c>
      <c r="AL9" s="844" t="s">
        <v>42</v>
      </c>
      <c r="AM9" s="845"/>
      <c r="AN9" s="822"/>
      <c r="AO9" s="823"/>
      <c r="AP9" s="818"/>
      <c r="AQ9" s="818"/>
      <c r="AR9" s="813"/>
      <c r="AT9" s="428"/>
      <c r="AU9" s="428"/>
    </row>
    <row r="10" spans="2:47" ht="24.75" customHeight="1" thickBot="1" x14ac:dyDescent="0.25">
      <c r="B10" s="594"/>
      <c r="C10" s="595"/>
      <c r="D10" s="595"/>
      <c r="E10" s="595"/>
      <c r="F10" s="596"/>
      <c r="G10" s="16"/>
      <c r="H10" s="16"/>
      <c r="I10" s="17"/>
      <c r="J10" s="16"/>
      <c r="K10" s="532"/>
      <c r="L10" s="579" t="s">
        <v>43</v>
      </c>
      <c r="M10" s="580"/>
      <c r="N10" s="580"/>
      <c r="O10" s="581"/>
      <c r="P10" s="561"/>
      <c r="Q10" s="19" t="s">
        <v>44</v>
      </c>
      <c r="R10" s="20"/>
      <c r="S10" s="21"/>
      <c r="T10" s="21"/>
      <c r="U10" s="394"/>
      <c r="V10" s="690"/>
      <c r="W10" s="691"/>
      <c r="X10" s="692"/>
      <c r="Y10" s="700"/>
      <c r="Z10" s="701"/>
      <c r="AA10" s="22"/>
      <c r="AB10" s="23"/>
      <c r="AC10" s="23"/>
      <c r="AD10" s="23"/>
      <c r="AE10" s="729"/>
      <c r="AF10" s="730"/>
      <c r="AG10" s="729"/>
      <c r="AH10" s="730"/>
      <c r="AI10" s="729"/>
      <c r="AJ10" s="730"/>
      <c r="AK10" s="24"/>
      <c r="AL10" s="729"/>
      <c r="AM10" s="730"/>
      <c r="AN10" s="729"/>
      <c r="AO10" s="730"/>
      <c r="AP10" s="24"/>
      <c r="AQ10" s="22"/>
      <c r="AR10" s="25"/>
      <c r="AT10" s="428"/>
      <c r="AU10" s="428"/>
    </row>
    <row r="11" spans="2:47" ht="12.75" customHeight="1" x14ac:dyDescent="0.2">
      <c r="B11" s="685" t="s">
        <v>261</v>
      </c>
      <c r="C11" s="686"/>
      <c r="D11" s="686"/>
      <c r="E11" s="686"/>
      <c r="F11" s="687"/>
      <c r="G11" s="26">
        <v>3</v>
      </c>
      <c r="H11" s="26">
        <v>400</v>
      </c>
      <c r="I11" s="148">
        <f>N17</f>
        <v>89549.400000000009</v>
      </c>
      <c r="J11" s="26">
        <v>1</v>
      </c>
      <c r="K11" s="26">
        <v>1</v>
      </c>
      <c r="L11" s="536"/>
      <c r="M11" s="536" t="s">
        <v>45</v>
      </c>
      <c r="N11" s="562">
        <v>43640</v>
      </c>
      <c r="O11" s="563">
        <v>1</v>
      </c>
      <c r="P11" s="18">
        <f>IF(G14=3,(N11)/(SQRT(3)*H14*O14),(N11)/(H14*O14))</f>
        <v>62.988914368588169</v>
      </c>
      <c r="Q11" s="31">
        <v>63</v>
      </c>
      <c r="R11" s="32"/>
      <c r="S11" s="33"/>
      <c r="T11" s="33"/>
      <c r="U11" s="46"/>
      <c r="V11" s="694"/>
      <c r="W11" s="694"/>
      <c r="X11" s="695"/>
      <c r="Y11" s="698"/>
      <c r="Z11" s="699"/>
      <c r="AA11" s="34"/>
      <c r="AB11" s="35"/>
      <c r="AC11" s="35"/>
      <c r="AD11" s="36"/>
      <c r="AE11" s="727"/>
      <c r="AF11" s="728"/>
      <c r="AG11" s="729"/>
      <c r="AH11" s="730"/>
      <c r="AI11" s="729"/>
      <c r="AJ11" s="730"/>
      <c r="AK11" s="24"/>
      <c r="AL11" s="729"/>
      <c r="AM11" s="730"/>
      <c r="AN11" s="729"/>
      <c r="AO11" s="730"/>
      <c r="AP11" s="37"/>
      <c r="AQ11" s="38"/>
      <c r="AR11" s="39"/>
      <c r="AT11" s="428"/>
      <c r="AU11" s="428"/>
    </row>
    <row r="12" spans="2:47" ht="12.75" customHeight="1" x14ac:dyDescent="0.2">
      <c r="B12" s="40"/>
      <c r="C12" s="41"/>
      <c r="D12" s="41"/>
      <c r="E12" s="42"/>
      <c r="F12" s="43"/>
      <c r="G12" s="16"/>
      <c r="H12" s="16"/>
      <c r="I12" s="17"/>
      <c r="J12" s="16"/>
      <c r="K12" s="16"/>
      <c r="L12" s="27"/>
      <c r="M12" s="27"/>
      <c r="N12" s="44" t="s">
        <v>305</v>
      </c>
      <c r="O12" s="30"/>
      <c r="P12" s="18"/>
      <c r="Q12" s="45"/>
      <c r="R12" s="46"/>
      <c r="S12" s="47"/>
      <c r="T12" s="47"/>
      <c r="U12" s="46"/>
      <c r="V12" s="693"/>
      <c r="W12" s="694"/>
      <c r="X12" s="695"/>
      <c r="Y12" s="696"/>
      <c r="Z12" s="697"/>
      <c r="AA12" s="34"/>
      <c r="AB12" s="51"/>
      <c r="AC12" s="51"/>
      <c r="AD12" s="51"/>
      <c r="AE12" s="52"/>
      <c r="AF12" s="53"/>
      <c r="AG12" s="54"/>
      <c r="AH12" s="55"/>
      <c r="AI12" s="54"/>
      <c r="AJ12" s="55"/>
      <c r="AK12" s="24"/>
      <c r="AL12" s="54"/>
      <c r="AM12" s="55"/>
      <c r="AN12" s="54"/>
      <c r="AO12" s="55"/>
      <c r="AP12" s="37"/>
      <c r="AQ12" s="22"/>
      <c r="AR12" s="25"/>
      <c r="AT12" s="428"/>
      <c r="AU12" s="428"/>
    </row>
    <row r="13" spans="2:47" ht="22.5" customHeight="1" x14ac:dyDescent="0.2">
      <c r="B13" s="40"/>
      <c r="C13" s="41" t="s">
        <v>46</v>
      </c>
      <c r="D13" s="41"/>
      <c r="E13" s="42"/>
      <c r="F13" s="43"/>
      <c r="G13" s="802" t="s">
        <v>47</v>
      </c>
      <c r="H13" s="803"/>
      <c r="I13" s="803"/>
      <c r="J13" s="803"/>
      <c r="K13" s="803"/>
      <c r="L13" s="803"/>
      <c r="M13" s="803"/>
      <c r="N13" s="803"/>
      <c r="O13" s="803"/>
      <c r="P13" s="804"/>
      <c r="Q13" s="19" t="s">
        <v>48</v>
      </c>
      <c r="R13" s="20"/>
      <c r="S13" s="47"/>
      <c r="T13" s="690" t="s">
        <v>264</v>
      </c>
      <c r="U13" s="691"/>
      <c r="V13" s="691"/>
      <c r="W13" s="691"/>
      <c r="X13" s="692"/>
      <c r="Y13" s="696"/>
      <c r="Z13" s="697"/>
      <c r="AA13" s="34"/>
      <c r="AB13" s="51"/>
      <c r="AC13" s="51"/>
      <c r="AD13" s="51"/>
      <c r="AE13" s="52"/>
      <c r="AF13" s="53"/>
      <c r="AG13" s="54"/>
      <c r="AH13" s="55"/>
      <c r="AI13" s="54"/>
      <c r="AJ13" s="55"/>
      <c r="AK13" s="24"/>
      <c r="AL13" s="54"/>
      <c r="AM13" s="55"/>
      <c r="AN13" s="54"/>
      <c r="AO13" s="55"/>
      <c r="AP13" s="37"/>
      <c r="AQ13" s="22"/>
      <c r="AR13" s="25"/>
      <c r="AT13" s="428"/>
      <c r="AU13" s="428"/>
    </row>
    <row r="14" spans="2:47" ht="12.75" customHeight="1" thickBot="1" x14ac:dyDescent="0.25">
      <c r="B14" s="40"/>
      <c r="C14" s="56"/>
      <c r="D14" s="682" t="s">
        <v>49</v>
      </c>
      <c r="E14" s="683"/>
      <c r="F14" s="684"/>
      <c r="G14" s="57">
        <v>3</v>
      </c>
      <c r="H14" s="57">
        <v>400</v>
      </c>
      <c r="I14" s="58">
        <f>N17</f>
        <v>89549.400000000009</v>
      </c>
      <c r="J14" s="59">
        <v>1</v>
      </c>
      <c r="K14" s="59">
        <v>1</v>
      </c>
      <c r="L14" s="60">
        <f>N14/I14</f>
        <v>0.48732878165571175</v>
      </c>
      <c r="M14" s="61" t="s">
        <v>50</v>
      </c>
      <c r="N14" s="62">
        <v>43640</v>
      </c>
      <c r="O14" s="63">
        <v>1</v>
      </c>
      <c r="P14" s="64">
        <f>IF(G14=3,(N14)/(SQRT(3)*H14*O14),(N14)/(H14*O14))</f>
        <v>62.988914368588169</v>
      </c>
      <c r="Q14" s="31">
        <v>63</v>
      </c>
      <c r="R14" s="462">
        <f>IF(G14=3,N14*U14/($L$2*AD14*H14),2*N14*U14/($L$2*AD14*H14))</f>
        <v>4.8705357142857144</v>
      </c>
      <c r="S14" s="456">
        <v>16</v>
      </c>
      <c r="T14" s="457">
        <f>82*0.85</f>
        <v>69.7</v>
      </c>
      <c r="U14" s="457">
        <v>15</v>
      </c>
      <c r="V14" s="805">
        <f>N14/1000*U14</f>
        <v>654.6</v>
      </c>
      <c r="W14" s="806"/>
      <c r="X14" s="807"/>
      <c r="Y14" s="808">
        <f>IF(G14=3,N14*U14/($L$2*S14*H14),2*N14*U14/($L$2*S14*H14))</f>
        <v>1.8264508928571428</v>
      </c>
      <c r="Z14" s="809"/>
      <c r="AA14" s="458">
        <f>Y14</f>
        <v>1.8264508928571428</v>
      </c>
      <c r="AB14" s="509">
        <f>(AA14/H14)</f>
        <v>4.5661272321428567E-3</v>
      </c>
      <c r="AC14" s="66">
        <v>1.4999999999999999E-2</v>
      </c>
      <c r="AD14" s="67">
        <f>(AC14)*H14</f>
        <v>6</v>
      </c>
      <c r="AE14" s="810" t="s">
        <v>51</v>
      </c>
      <c r="AF14" s="811"/>
      <c r="AG14" s="788" t="s">
        <v>52</v>
      </c>
      <c r="AH14" s="789"/>
      <c r="AI14" s="788" t="s">
        <v>53</v>
      </c>
      <c r="AJ14" s="789"/>
      <c r="AK14" s="68"/>
      <c r="AL14" s="788">
        <v>90</v>
      </c>
      <c r="AM14" s="789"/>
      <c r="AN14" s="788"/>
      <c r="AO14" s="789"/>
      <c r="AP14" s="112" t="s">
        <v>316</v>
      </c>
      <c r="AQ14" s="69">
        <f>S14</f>
        <v>16</v>
      </c>
      <c r="AR14" s="70"/>
      <c r="AT14" s="428"/>
      <c r="AU14" s="428"/>
    </row>
    <row r="15" spans="2:47" ht="12.75" customHeight="1" x14ac:dyDescent="0.2">
      <c r="B15" s="40"/>
      <c r="C15" s="41"/>
      <c r="D15" s="41"/>
      <c r="E15" s="42"/>
      <c r="F15" s="43"/>
      <c r="G15" s="16"/>
      <c r="H15" s="16"/>
      <c r="I15" s="17"/>
      <c r="J15" s="16"/>
      <c r="K15" s="16"/>
      <c r="L15" s="27"/>
      <c r="M15" s="27"/>
      <c r="N15" s="71"/>
      <c r="O15" s="30"/>
      <c r="P15" s="18"/>
      <c r="Q15" s="45"/>
      <c r="R15" s="72"/>
      <c r="S15" s="790"/>
      <c r="T15" s="791"/>
      <c r="U15" s="791"/>
      <c r="V15" s="511"/>
      <c r="W15" s="792"/>
      <c r="X15" s="792"/>
      <c r="Y15" s="792"/>
      <c r="Z15" s="792"/>
      <c r="AA15" s="512"/>
      <c r="AB15" s="513"/>
      <c r="AC15" s="455"/>
      <c r="AD15" s="51"/>
      <c r="AE15" s="52"/>
      <c r="AF15" s="53"/>
      <c r="AG15" s="54"/>
      <c r="AH15" s="55"/>
      <c r="AI15" s="54"/>
      <c r="AJ15" s="55"/>
      <c r="AK15" s="24"/>
      <c r="AL15" s="54"/>
      <c r="AM15" s="55"/>
      <c r="AN15" s="54"/>
      <c r="AO15" s="55"/>
      <c r="AP15" s="37"/>
      <c r="AQ15" s="22"/>
      <c r="AR15" s="25"/>
      <c r="AT15" s="428"/>
      <c r="AU15" s="428"/>
    </row>
    <row r="16" spans="2:47" ht="12.75" customHeight="1" thickBot="1" x14ac:dyDescent="0.25">
      <c r="B16" s="40"/>
      <c r="C16" s="41"/>
      <c r="D16" s="41"/>
      <c r="E16" s="42"/>
      <c r="F16" s="43"/>
      <c r="G16" s="16"/>
      <c r="H16" s="793" t="s">
        <v>54</v>
      </c>
      <c r="I16" s="794"/>
      <c r="J16" s="794"/>
      <c r="K16" s="794"/>
      <c r="L16" s="795"/>
      <c r="M16" s="796" t="s">
        <v>55</v>
      </c>
      <c r="N16" s="797"/>
      <c r="O16" s="797"/>
      <c r="P16" s="798"/>
      <c r="Q16" s="45"/>
      <c r="R16" s="72"/>
      <c r="S16" s="799"/>
      <c r="T16" s="800"/>
      <c r="U16" s="800"/>
      <c r="V16" s="514"/>
      <c r="W16" s="801"/>
      <c r="X16" s="801"/>
      <c r="Y16" s="801"/>
      <c r="Z16" s="801"/>
      <c r="AA16" s="515"/>
      <c r="AB16" s="516"/>
      <c r="AC16" s="455"/>
      <c r="AD16" s="51"/>
      <c r="AE16" s="52"/>
      <c r="AF16" s="53"/>
      <c r="AG16" s="54"/>
      <c r="AH16" s="55"/>
      <c r="AI16" s="54"/>
      <c r="AJ16" s="55"/>
      <c r="AK16" s="24"/>
      <c r="AL16" s="54"/>
      <c r="AM16" s="55"/>
      <c r="AN16" s="54"/>
      <c r="AO16" s="55"/>
      <c r="AP16" s="37"/>
      <c r="AQ16" s="22"/>
      <c r="AR16" s="25"/>
      <c r="AT16" s="428"/>
      <c r="AU16" s="428"/>
    </row>
    <row r="17" spans="2:47" ht="12.75" customHeight="1" x14ac:dyDescent="0.2">
      <c r="B17" s="676" t="s">
        <v>56</v>
      </c>
      <c r="C17" s="73">
        <v>1</v>
      </c>
      <c r="D17" s="74" t="s">
        <v>57</v>
      </c>
      <c r="E17" s="679" t="s">
        <v>58</v>
      </c>
      <c r="F17" s="717"/>
      <c r="G17" s="75">
        <v>3</v>
      </c>
      <c r="H17" s="75">
        <v>400</v>
      </c>
      <c r="I17" s="76"/>
      <c r="J17" s="77"/>
      <c r="K17" s="77"/>
      <c r="L17" s="78"/>
      <c r="M17" s="79" t="s">
        <v>59</v>
      </c>
      <c r="N17" s="80">
        <f>SUM(N19:N23)+N27+N28+N29+N30+N38+N39+N40+N42+N31+N35+N41</f>
        <v>89549.400000000009</v>
      </c>
      <c r="O17" s="81">
        <v>1</v>
      </c>
      <c r="P17" s="82"/>
      <c r="Q17" s="83"/>
      <c r="R17" s="83"/>
      <c r="S17" s="459"/>
      <c r="T17" s="460"/>
      <c r="U17" s="460"/>
      <c r="V17" s="781"/>
      <c r="W17" s="782"/>
      <c r="X17" s="783"/>
      <c r="Y17" s="784"/>
      <c r="Z17" s="785"/>
      <c r="AA17" s="461"/>
      <c r="AB17" s="510"/>
      <c r="AC17" s="85"/>
      <c r="AD17" s="85"/>
      <c r="AE17" s="786"/>
      <c r="AF17" s="787"/>
      <c r="AG17" s="779"/>
      <c r="AH17" s="780"/>
      <c r="AI17" s="779"/>
      <c r="AJ17" s="780"/>
      <c r="AK17" s="86"/>
      <c r="AL17" s="779"/>
      <c r="AM17" s="780"/>
      <c r="AN17" s="779"/>
      <c r="AO17" s="780"/>
      <c r="AP17" s="87"/>
      <c r="AQ17" s="84"/>
      <c r="AR17" s="397"/>
      <c r="AT17" s="428"/>
      <c r="AU17" s="428"/>
    </row>
    <row r="18" spans="2:47" ht="7.5" customHeight="1" x14ac:dyDescent="0.2">
      <c r="B18" s="677"/>
      <c r="C18" s="88"/>
      <c r="D18" s="89"/>
      <c r="E18" s="90"/>
      <c r="F18" s="91"/>
      <c r="G18" s="92"/>
      <c r="H18" s="92"/>
      <c r="I18" s="93"/>
      <c r="J18" s="92"/>
      <c r="K18" s="92"/>
      <c r="L18" s="94"/>
      <c r="M18" s="94"/>
      <c r="N18" s="71"/>
      <c r="O18" s="95"/>
      <c r="P18" s="96"/>
      <c r="Q18" s="97"/>
      <c r="R18" s="46"/>
      <c r="S18" s="98"/>
      <c r="T18" s="46"/>
      <c r="U18" s="99"/>
      <c r="V18" s="100"/>
      <c r="W18" s="101"/>
      <c r="X18" s="102"/>
      <c r="Y18" s="103"/>
      <c r="Z18" s="104"/>
      <c r="AA18" s="105"/>
      <c r="AB18" s="106"/>
      <c r="AC18" s="106"/>
      <c r="AD18" s="106"/>
      <c r="AE18" s="107"/>
      <c r="AF18" s="108"/>
      <c r="AG18" s="109"/>
      <c r="AH18" s="110"/>
      <c r="AI18" s="109"/>
      <c r="AJ18" s="110"/>
      <c r="AK18" s="111"/>
      <c r="AL18" s="109"/>
      <c r="AM18" s="110"/>
      <c r="AN18" s="109"/>
      <c r="AO18" s="110"/>
      <c r="AP18" s="112"/>
      <c r="AQ18" s="98"/>
      <c r="AR18" s="398"/>
      <c r="AT18" s="428"/>
      <c r="AU18" s="428"/>
    </row>
    <row r="19" spans="2:47" ht="12.75" customHeight="1" x14ac:dyDescent="0.2">
      <c r="B19" s="677"/>
      <c r="C19" s="113" t="s">
        <v>60</v>
      </c>
      <c r="D19" s="89"/>
      <c r="E19" s="114" t="s">
        <v>61</v>
      </c>
      <c r="F19" s="114"/>
      <c r="G19" s="16">
        <v>2</v>
      </c>
      <c r="H19" s="16">
        <v>230</v>
      </c>
      <c r="I19" s="17">
        <v>155</v>
      </c>
      <c r="J19" s="16">
        <v>4</v>
      </c>
      <c r="K19" s="50">
        <v>1</v>
      </c>
      <c r="L19" s="27">
        <v>1</v>
      </c>
      <c r="M19" s="27">
        <v>1</v>
      </c>
      <c r="N19" s="500">
        <f>J19*K19*I19*L19*M19</f>
        <v>620</v>
      </c>
      <c r="O19" s="30">
        <v>0.9</v>
      </c>
      <c r="P19" s="18">
        <f>IF(G19=3,(N19)/(SQRT(3)*H19*O19),(N19)/(H19*O19))</f>
        <v>2.9951690821256038</v>
      </c>
      <c r="Q19" s="115">
        <v>10</v>
      </c>
      <c r="R19" s="65">
        <f>IF(G19=3,N19*U19/($L$2*AD19*H19),2*N19*U19/($L$2*AD19*H19))</f>
        <v>0.48834278512917456</v>
      </c>
      <c r="S19" s="116">
        <v>1.5</v>
      </c>
      <c r="T19" s="21">
        <f>24*0.75</f>
        <v>18</v>
      </c>
      <c r="U19" s="99">
        <v>35</v>
      </c>
      <c r="V19" s="693">
        <f>N19/1000*U19</f>
        <v>21.7</v>
      </c>
      <c r="W19" s="694"/>
      <c r="X19" s="695"/>
      <c r="Y19" s="698">
        <f>IF(G19=3,N19*U19/($L$2*S19*H19),2*N19*U19/($L$2*S19*H19))</f>
        <v>2.2463768115942031</v>
      </c>
      <c r="Z19" s="699"/>
      <c r="AA19" s="34">
        <f>Y19</f>
        <v>2.2463768115942031</v>
      </c>
      <c r="AB19" s="35">
        <f>(AA19/H19)</f>
        <v>9.766855702583491E-3</v>
      </c>
      <c r="AC19" s="117">
        <v>0.03</v>
      </c>
      <c r="AD19" s="118">
        <f>(AC19)*H19</f>
        <v>6.8999999999999995</v>
      </c>
      <c r="AE19" s="727" t="s">
        <v>51</v>
      </c>
      <c r="AF19" s="728"/>
      <c r="AG19" s="729" t="s">
        <v>52</v>
      </c>
      <c r="AH19" s="730"/>
      <c r="AI19" s="729" t="s">
        <v>62</v>
      </c>
      <c r="AJ19" s="730"/>
      <c r="AK19" s="24"/>
      <c r="AL19" s="729"/>
      <c r="AM19" s="730"/>
      <c r="AN19" s="729"/>
      <c r="AO19" s="730"/>
      <c r="AP19" s="112" t="s">
        <v>316</v>
      </c>
      <c r="AQ19" s="116">
        <f>S19</f>
        <v>1.5</v>
      </c>
      <c r="AR19" s="399">
        <f>S19</f>
        <v>1.5</v>
      </c>
      <c r="AT19" s="428"/>
      <c r="AU19" s="428"/>
    </row>
    <row r="20" spans="2:47" ht="12.75" customHeight="1" x14ac:dyDescent="0.2">
      <c r="B20" s="677"/>
      <c r="C20" s="113" t="s">
        <v>63</v>
      </c>
      <c r="D20" s="89"/>
      <c r="E20" s="119" t="s">
        <v>64</v>
      </c>
      <c r="F20" s="120"/>
      <c r="G20" s="16">
        <v>2</v>
      </c>
      <c r="H20" s="16">
        <v>230</v>
      </c>
      <c r="I20" s="17">
        <v>55</v>
      </c>
      <c r="J20" s="16">
        <v>5</v>
      </c>
      <c r="K20" s="50">
        <v>1</v>
      </c>
      <c r="L20" s="27">
        <v>1</v>
      </c>
      <c r="M20" s="27">
        <v>1</v>
      </c>
      <c r="N20" s="500">
        <f>J20*K20*I20*L20*M20</f>
        <v>275</v>
      </c>
      <c r="O20" s="30">
        <v>0.9</v>
      </c>
      <c r="P20" s="18">
        <f>IF(G20=3,(N20)/(SQRT(3)*H20*O20),(N20)/(H20*O20))</f>
        <v>1.3285024154589371</v>
      </c>
      <c r="Q20" s="115">
        <v>10</v>
      </c>
      <c r="R20" s="65">
        <f t="shared" ref="R20:R42" si="0">IF(G20=3,N20*U20/($L$2*AD20*H20),2*N20*U20/($L$2*AD20*H20))</f>
        <v>0.11139616527140157</v>
      </c>
      <c r="S20" s="116">
        <v>1.5</v>
      </c>
      <c r="T20" s="21">
        <v>15</v>
      </c>
      <c r="U20" s="99">
        <f>18</f>
        <v>18</v>
      </c>
      <c r="V20" s="693">
        <f t="shared" ref="V20:V23" si="1">N20/1000*U20</f>
        <v>4.95</v>
      </c>
      <c r="W20" s="694"/>
      <c r="X20" s="695"/>
      <c r="Y20" s="698">
        <f t="shared" ref="Y20:Y23" si="2">IF(G20=3,N20*U20/($L$2*S20*H20),2*N20*U20/($L$2*S20*H20))</f>
        <v>0.51242236024844723</v>
      </c>
      <c r="Z20" s="699"/>
      <c r="AA20" s="34">
        <f>Y20</f>
        <v>0.51242236024844723</v>
      </c>
      <c r="AB20" s="35">
        <f>(AA20/H20)</f>
        <v>2.2279233054280315E-3</v>
      </c>
      <c r="AC20" s="117">
        <v>0.03</v>
      </c>
      <c r="AD20" s="118">
        <f>(AC20)*H20</f>
        <v>6.8999999999999995</v>
      </c>
      <c r="AE20" s="727" t="s">
        <v>65</v>
      </c>
      <c r="AF20" s="728"/>
      <c r="AG20" s="729" t="s">
        <v>66</v>
      </c>
      <c r="AH20" s="730"/>
      <c r="AI20" s="729" t="s">
        <v>53</v>
      </c>
      <c r="AJ20" s="730"/>
      <c r="AK20" s="24">
        <v>16</v>
      </c>
      <c r="AL20" s="729"/>
      <c r="AM20" s="730"/>
      <c r="AN20" s="729"/>
      <c r="AO20" s="730"/>
      <c r="AP20" s="112" t="s">
        <v>316</v>
      </c>
      <c r="AQ20" s="116">
        <f>S20</f>
        <v>1.5</v>
      </c>
      <c r="AR20" s="399">
        <f>S20</f>
        <v>1.5</v>
      </c>
      <c r="AT20" s="428"/>
      <c r="AU20" s="428"/>
    </row>
    <row r="21" spans="2:47" ht="12.75" customHeight="1" x14ac:dyDescent="0.2">
      <c r="B21" s="677"/>
      <c r="C21" s="113" t="s">
        <v>67</v>
      </c>
      <c r="D21" s="89"/>
      <c r="E21" s="704" t="s">
        <v>68</v>
      </c>
      <c r="F21" s="705"/>
      <c r="G21" s="16">
        <v>2</v>
      </c>
      <c r="H21" s="16">
        <v>230</v>
      </c>
      <c r="I21" s="17">
        <v>22</v>
      </c>
      <c r="J21" s="16">
        <v>5</v>
      </c>
      <c r="K21" s="50">
        <v>1</v>
      </c>
      <c r="L21" s="27">
        <v>1</v>
      </c>
      <c r="M21" s="27">
        <v>1</v>
      </c>
      <c r="N21" s="500">
        <f t="shared" ref="N21:N42" si="3">J21*K21*I21*L21*M21</f>
        <v>110</v>
      </c>
      <c r="O21" s="30">
        <v>0.9</v>
      </c>
      <c r="P21" s="18">
        <f>IF(G21=3,(N21)/(SQRT(3)*H21*O21),(N21)/(H21*O21))</f>
        <v>0.53140096618357491</v>
      </c>
      <c r="Q21" s="115">
        <v>10</v>
      </c>
      <c r="R21" s="65">
        <f t="shared" si="0"/>
        <v>2.9705644072373753E-2</v>
      </c>
      <c r="S21" s="116">
        <v>1.5</v>
      </c>
      <c r="T21" s="21">
        <v>15</v>
      </c>
      <c r="U21" s="99">
        <v>12</v>
      </c>
      <c r="V21" s="693">
        <f t="shared" si="1"/>
        <v>1.32</v>
      </c>
      <c r="W21" s="694"/>
      <c r="X21" s="695"/>
      <c r="Y21" s="698">
        <f t="shared" si="2"/>
        <v>0.13664596273291926</v>
      </c>
      <c r="Z21" s="699"/>
      <c r="AA21" s="34">
        <f t="shared" ref="AA21:AA42" si="4">Y21</f>
        <v>0.13664596273291926</v>
      </c>
      <c r="AB21" s="35">
        <f>(AA21/H21)</f>
        <v>5.9411288144747506E-4</v>
      </c>
      <c r="AC21" s="117">
        <v>0.03</v>
      </c>
      <c r="AD21" s="118">
        <f>(AC21)*H21</f>
        <v>6.8999999999999995</v>
      </c>
      <c r="AE21" s="727" t="s">
        <v>65</v>
      </c>
      <c r="AF21" s="728"/>
      <c r="AG21" s="729" t="s">
        <v>66</v>
      </c>
      <c r="AH21" s="730"/>
      <c r="AI21" s="729" t="s">
        <v>53</v>
      </c>
      <c r="AJ21" s="730"/>
      <c r="AK21" s="24">
        <v>16</v>
      </c>
      <c r="AL21" s="729"/>
      <c r="AM21" s="730"/>
      <c r="AN21" s="729"/>
      <c r="AO21" s="730"/>
      <c r="AP21" s="112" t="s">
        <v>316</v>
      </c>
      <c r="AQ21" s="116">
        <f>S21</f>
        <v>1.5</v>
      </c>
      <c r="AR21" s="399">
        <f t="shared" ref="AR21:AR27" si="5">S21</f>
        <v>1.5</v>
      </c>
      <c r="AT21" s="428"/>
      <c r="AU21" s="428"/>
    </row>
    <row r="22" spans="2:47" ht="12.75" customHeight="1" x14ac:dyDescent="0.2">
      <c r="B22" s="677"/>
      <c r="C22" s="113" t="s">
        <v>69</v>
      </c>
      <c r="D22" s="89"/>
      <c r="E22" s="119" t="s">
        <v>70</v>
      </c>
      <c r="F22" s="120"/>
      <c r="G22" s="16">
        <v>2</v>
      </c>
      <c r="H22" s="16">
        <v>230</v>
      </c>
      <c r="I22" s="17">
        <v>44</v>
      </c>
      <c r="J22" s="16">
        <v>9</v>
      </c>
      <c r="K22" s="50">
        <v>1</v>
      </c>
      <c r="L22" s="27">
        <v>1</v>
      </c>
      <c r="M22" s="27">
        <v>1</v>
      </c>
      <c r="N22" s="500">
        <f>I22*J22*K22*L22*M22</f>
        <v>396</v>
      </c>
      <c r="O22" s="30">
        <v>0.9</v>
      </c>
      <c r="P22" s="18">
        <f>IF(G22=3,(N22)/(SQRT(3)*H22*O22),(N22)/(H22*O22))</f>
        <v>1.9130434782608696</v>
      </c>
      <c r="Q22" s="115">
        <v>10</v>
      </c>
      <c r="R22" s="65">
        <f t="shared" si="0"/>
        <v>0.40949230353767219</v>
      </c>
      <c r="S22" s="116">
        <v>1.5</v>
      </c>
      <c r="T22" s="21">
        <f>24*0.75</f>
        <v>18</v>
      </c>
      <c r="U22" s="99">
        <f>6+1.7+16.75+9.5+12</f>
        <v>45.95</v>
      </c>
      <c r="V22" s="693">
        <f t="shared" si="1"/>
        <v>18.196200000000001</v>
      </c>
      <c r="W22" s="694"/>
      <c r="X22" s="695"/>
      <c r="Y22" s="698">
        <f t="shared" si="2"/>
        <v>1.8836645962732921</v>
      </c>
      <c r="Z22" s="699"/>
      <c r="AA22" s="34">
        <f t="shared" si="4"/>
        <v>1.8836645962732921</v>
      </c>
      <c r="AB22" s="35">
        <f>(AA22/H22)</f>
        <v>8.1898460707534437E-3</v>
      </c>
      <c r="AC22" s="117">
        <v>0.03</v>
      </c>
      <c r="AD22" s="118">
        <f>(AC22)*H22</f>
        <v>6.8999999999999995</v>
      </c>
      <c r="AE22" s="727" t="s">
        <v>51</v>
      </c>
      <c r="AF22" s="728"/>
      <c r="AG22" s="729" t="s">
        <v>52</v>
      </c>
      <c r="AH22" s="730"/>
      <c r="AI22" s="729" t="s">
        <v>62</v>
      </c>
      <c r="AJ22" s="730"/>
      <c r="AK22" s="24"/>
      <c r="AL22" s="729"/>
      <c r="AM22" s="730"/>
      <c r="AN22" s="729"/>
      <c r="AO22" s="730"/>
      <c r="AP22" s="112" t="s">
        <v>316</v>
      </c>
      <c r="AQ22" s="116">
        <f>S22</f>
        <v>1.5</v>
      </c>
      <c r="AR22" s="399">
        <f>S22</f>
        <v>1.5</v>
      </c>
      <c r="AT22" s="428"/>
      <c r="AU22" s="428"/>
    </row>
    <row r="23" spans="2:47" ht="12.75" customHeight="1" x14ac:dyDescent="0.2">
      <c r="B23" s="677"/>
      <c r="C23" s="113" t="s">
        <v>71</v>
      </c>
      <c r="D23" s="89"/>
      <c r="E23" s="119" t="s">
        <v>72</v>
      </c>
      <c r="F23" s="120"/>
      <c r="G23" s="16">
        <v>2</v>
      </c>
      <c r="H23" s="16">
        <v>230</v>
      </c>
      <c r="I23" s="17"/>
      <c r="J23" s="16"/>
      <c r="K23" s="50">
        <v>1</v>
      </c>
      <c r="L23" s="27">
        <v>1</v>
      </c>
      <c r="M23" s="27">
        <v>1</v>
      </c>
      <c r="N23" s="500">
        <f>SUM(N24:N26)</f>
        <v>132</v>
      </c>
      <c r="O23" s="30">
        <v>0.9</v>
      </c>
      <c r="P23" s="18">
        <f>IF(G23=3,(N23)/(SQRT(3)*H23*O23),(N23)/(H23*O23))</f>
        <v>0.6376811594202898</v>
      </c>
      <c r="Q23" s="115">
        <v>10</v>
      </c>
      <c r="R23" s="65">
        <f t="shared" si="0"/>
        <v>0.11288144747502026</v>
      </c>
      <c r="S23" s="116">
        <v>1.5</v>
      </c>
      <c r="T23" s="21">
        <v>15</v>
      </c>
      <c r="U23" s="99">
        <v>38</v>
      </c>
      <c r="V23" s="693">
        <f t="shared" si="1"/>
        <v>5.016</v>
      </c>
      <c r="W23" s="694"/>
      <c r="X23" s="695"/>
      <c r="Y23" s="698">
        <f t="shared" si="2"/>
        <v>0.51925465838509322</v>
      </c>
      <c r="Z23" s="699"/>
      <c r="AA23" s="34">
        <f t="shared" si="4"/>
        <v>0.51925465838509322</v>
      </c>
      <c r="AB23" s="35">
        <f>(AA23/H23)</f>
        <v>2.2576289495004052E-3</v>
      </c>
      <c r="AC23" s="117">
        <v>0.03</v>
      </c>
      <c r="AD23" s="118">
        <f>(AC23)*H23</f>
        <v>6.8999999999999995</v>
      </c>
      <c r="AE23" s="727" t="s">
        <v>65</v>
      </c>
      <c r="AF23" s="728"/>
      <c r="AG23" s="729" t="s">
        <v>66</v>
      </c>
      <c r="AH23" s="730"/>
      <c r="AI23" s="729" t="s">
        <v>53</v>
      </c>
      <c r="AJ23" s="730"/>
      <c r="AK23" s="24">
        <v>16</v>
      </c>
      <c r="AL23" s="729"/>
      <c r="AM23" s="730"/>
      <c r="AN23" s="729"/>
      <c r="AO23" s="730"/>
      <c r="AP23" s="112" t="s">
        <v>316</v>
      </c>
      <c r="AQ23" s="116">
        <f t="shared" ref="AQ23:AQ39" si="6">S23</f>
        <v>1.5</v>
      </c>
      <c r="AR23" s="399">
        <f t="shared" si="5"/>
        <v>1.5</v>
      </c>
      <c r="AT23" s="428"/>
      <c r="AU23" s="428"/>
    </row>
    <row r="24" spans="2:47" ht="12.75" customHeight="1" x14ac:dyDescent="0.2">
      <c r="B24" s="677"/>
      <c r="C24" s="113"/>
      <c r="D24" s="89"/>
      <c r="E24" s="121" t="s">
        <v>73</v>
      </c>
      <c r="F24" s="122"/>
      <c r="G24" s="123">
        <v>2</v>
      </c>
      <c r="H24" s="123">
        <v>230</v>
      </c>
      <c r="I24" s="124">
        <v>6</v>
      </c>
      <c r="J24" s="123">
        <v>12</v>
      </c>
      <c r="K24" s="125">
        <v>1</v>
      </c>
      <c r="L24" s="126">
        <v>1</v>
      </c>
      <c r="M24" s="126">
        <v>1</v>
      </c>
      <c r="N24" s="501">
        <f>J24*K24*I24*L24*M24</f>
        <v>72</v>
      </c>
      <c r="O24" s="30"/>
      <c r="P24" s="18"/>
      <c r="Q24" s="115"/>
      <c r="R24" s="65"/>
      <c r="S24" s="116"/>
      <c r="T24" s="33"/>
      <c r="U24" s="99"/>
      <c r="V24" s="693"/>
      <c r="W24" s="694"/>
      <c r="X24" s="695"/>
      <c r="Y24" s="698"/>
      <c r="Z24" s="699"/>
      <c r="AA24" s="34"/>
      <c r="AB24" s="35"/>
      <c r="AC24" s="117"/>
      <c r="AD24" s="118"/>
      <c r="AE24" s="727"/>
      <c r="AF24" s="728"/>
      <c r="AG24" s="729"/>
      <c r="AH24" s="730"/>
      <c r="AI24" s="729"/>
      <c r="AJ24" s="730"/>
      <c r="AK24" s="24"/>
      <c r="AL24" s="729"/>
      <c r="AM24" s="730"/>
      <c r="AN24" s="729"/>
      <c r="AO24" s="730"/>
      <c r="AP24" s="37"/>
      <c r="AQ24" s="116"/>
      <c r="AR24" s="399"/>
      <c r="AT24" s="428"/>
      <c r="AU24" s="428"/>
    </row>
    <row r="25" spans="2:47" ht="12.75" customHeight="1" x14ac:dyDescent="0.2">
      <c r="B25" s="677"/>
      <c r="C25" s="113"/>
      <c r="D25" s="89"/>
      <c r="E25" s="121" t="s">
        <v>74</v>
      </c>
      <c r="F25" s="121"/>
      <c r="G25" s="123">
        <v>2</v>
      </c>
      <c r="H25" s="123">
        <v>230</v>
      </c>
      <c r="I25" s="124">
        <v>6</v>
      </c>
      <c r="J25" s="123">
        <v>6</v>
      </c>
      <c r="K25" s="125">
        <v>1</v>
      </c>
      <c r="L25" s="126">
        <v>1</v>
      </c>
      <c r="M25" s="126">
        <v>1</v>
      </c>
      <c r="N25" s="501">
        <f t="shared" si="3"/>
        <v>36</v>
      </c>
      <c r="O25" s="30"/>
      <c r="P25" s="18"/>
      <c r="Q25" s="115"/>
      <c r="R25" s="65"/>
      <c r="S25" s="116"/>
      <c r="T25" s="33"/>
      <c r="U25" s="99"/>
      <c r="V25" s="693"/>
      <c r="W25" s="694"/>
      <c r="X25" s="695"/>
      <c r="Y25" s="698"/>
      <c r="Z25" s="699"/>
      <c r="AA25" s="34"/>
      <c r="AB25" s="35"/>
      <c r="AC25" s="117"/>
      <c r="AD25" s="118"/>
      <c r="AE25" s="727"/>
      <c r="AF25" s="728"/>
      <c r="AG25" s="729"/>
      <c r="AH25" s="730"/>
      <c r="AI25" s="729"/>
      <c r="AJ25" s="730"/>
      <c r="AK25" s="24"/>
      <c r="AL25" s="729"/>
      <c r="AM25" s="730"/>
      <c r="AN25" s="729"/>
      <c r="AO25" s="730"/>
      <c r="AP25" s="37"/>
      <c r="AQ25" s="116"/>
      <c r="AR25" s="399"/>
      <c r="AT25" s="428"/>
      <c r="AU25" s="428"/>
    </row>
    <row r="26" spans="2:47" ht="12.75" customHeight="1" x14ac:dyDescent="0.2">
      <c r="B26" s="677"/>
      <c r="C26" s="113"/>
      <c r="D26" s="89"/>
      <c r="E26" s="121" t="s">
        <v>75</v>
      </c>
      <c r="F26" s="122"/>
      <c r="G26" s="123">
        <v>2</v>
      </c>
      <c r="H26" s="123">
        <v>230</v>
      </c>
      <c r="I26" s="124">
        <v>6</v>
      </c>
      <c r="J26" s="123">
        <v>4</v>
      </c>
      <c r="K26" s="125">
        <v>1</v>
      </c>
      <c r="L26" s="126">
        <v>1</v>
      </c>
      <c r="M26" s="126">
        <v>1</v>
      </c>
      <c r="N26" s="501">
        <f>J26*K26*I26*L26*M26</f>
        <v>24</v>
      </c>
      <c r="O26" s="30"/>
      <c r="P26" s="18"/>
      <c r="Q26" s="115"/>
      <c r="R26" s="65"/>
      <c r="S26" s="116"/>
      <c r="T26" s="33"/>
      <c r="U26" s="99"/>
      <c r="V26" s="693"/>
      <c r="W26" s="694"/>
      <c r="X26" s="695"/>
      <c r="Y26" s="698"/>
      <c r="Z26" s="699"/>
      <c r="AA26" s="34"/>
      <c r="AB26" s="35"/>
      <c r="AC26" s="117"/>
      <c r="AD26" s="118"/>
      <c r="AE26" s="727"/>
      <c r="AF26" s="728"/>
      <c r="AG26" s="729"/>
      <c r="AH26" s="730"/>
      <c r="AI26" s="729"/>
      <c r="AJ26" s="730"/>
      <c r="AK26" s="24"/>
      <c r="AL26" s="729"/>
      <c r="AM26" s="730"/>
      <c r="AN26" s="729"/>
      <c r="AO26" s="730"/>
      <c r="AP26" s="37"/>
      <c r="AQ26" s="116"/>
      <c r="AR26" s="399"/>
      <c r="AT26" s="428"/>
      <c r="AU26" s="428"/>
    </row>
    <row r="27" spans="2:47" ht="12.75" customHeight="1" thickBot="1" x14ac:dyDescent="0.25">
      <c r="B27" s="677"/>
      <c r="C27" s="113" t="s">
        <v>76</v>
      </c>
      <c r="D27" s="89"/>
      <c r="E27" s="777" t="s">
        <v>77</v>
      </c>
      <c r="F27" s="778"/>
      <c r="G27" s="16">
        <v>2</v>
      </c>
      <c r="H27" s="16">
        <v>230</v>
      </c>
      <c r="I27" s="17">
        <v>3450</v>
      </c>
      <c r="J27" s="16">
        <v>2</v>
      </c>
      <c r="K27" s="50">
        <v>1.25</v>
      </c>
      <c r="L27" s="27">
        <v>0.2</v>
      </c>
      <c r="M27" s="27">
        <v>0.25</v>
      </c>
      <c r="N27" s="500">
        <f t="shared" si="3"/>
        <v>431.25</v>
      </c>
      <c r="O27" s="30">
        <v>0.85</v>
      </c>
      <c r="P27" s="18">
        <f>IF(G27=3,(N27)/(SQRT(3)*H27*O27),(N27)/(H27*O27))</f>
        <v>2.2058823529411766</v>
      </c>
      <c r="Q27" s="115">
        <v>16</v>
      </c>
      <c r="R27" s="65">
        <f t="shared" si="0"/>
        <v>0.12228260869565218</v>
      </c>
      <c r="S27" s="116">
        <v>2.5</v>
      </c>
      <c r="T27" s="21">
        <v>21</v>
      </c>
      <c r="U27" s="99">
        <v>21</v>
      </c>
      <c r="V27" s="693">
        <f t="shared" ref="V27:V31" si="7">N27/1000*U27</f>
        <v>9.0562500000000004</v>
      </c>
      <c r="W27" s="694"/>
      <c r="X27" s="695"/>
      <c r="Y27" s="698">
        <f t="shared" ref="Y27" si="8">IF(G27=3,N27*U27/($L$2*S27*H27),2*N27*U27/($L$2*S27*H27))</f>
        <v>0.5625</v>
      </c>
      <c r="Z27" s="699"/>
      <c r="AA27" s="34">
        <f>Y27</f>
        <v>0.5625</v>
      </c>
      <c r="AB27" s="35">
        <f>(AA27/H27)</f>
        <v>2.4456521739130437E-3</v>
      </c>
      <c r="AC27" s="117">
        <v>0.05</v>
      </c>
      <c r="AD27" s="118">
        <f>(AC27)*H27</f>
        <v>11.5</v>
      </c>
      <c r="AE27" s="727" t="s">
        <v>65</v>
      </c>
      <c r="AF27" s="728"/>
      <c r="AG27" s="729" t="s">
        <v>66</v>
      </c>
      <c r="AH27" s="730"/>
      <c r="AI27" s="729" t="s">
        <v>53</v>
      </c>
      <c r="AJ27" s="730"/>
      <c r="AK27" s="24">
        <v>16</v>
      </c>
      <c r="AL27" s="729"/>
      <c r="AM27" s="730"/>
      <c r="AN27" s="729"/>
      <c r="AO27" s="730"/>
      <c r="AP27" s="112" t="s">
        <v>316</v>
      </c>
      <c r="AQ27" s="116">
        <f t="shared" si="6"/>
        <v>2.5</v>
      </c>
      <c r="AR27" s="399">
        <f t="shared" si="5"/>
        <v>2.5</v>
      </c>
      <c r="AT27" s="428"/>
      <c r="AU27" s="428"/>
    </row>
    <row r="28" spans="2:47" ht="12.75" customHeight="1" x14ac:dyDescent="0.2">
      <c r="B28" s="677"/>
      <c r="C28" s="113" t="s">
        <v>78</v>
      </c>
      <c r="D28" s="89"/>
      <c r="E28" s="674" t="s">
        <v>79</v>
      </c>
      <c r="F28" s="674"/>
      <c r="G28" s="16">
        <v>2</v>
      </c>
      <c r="H28" s="16">
        <v>230</v>
      </c>
      <c r="I28" s="17">
        <v>3450</v>
      </c>
      <c r="J28" s="16">
        <v>2</v>
      </c>
      <c r="K28" s="50">
        <v>1.25</v>
      </c>
      <c r="L28" s="127">
        <v>0.2</v>
      </c>
      <c r="M28" s="27">
        <v>0.25</v>
      </c>
      <c r="N28" s="500">
        <f>J28*K28*I28*L28*M28</f>
        <v>431.25</v>
      </c>
      <c r="O28" s="30">
        <v>0.85</v>
      </c>
      <c r="P28" s="18">
        <f>IF(G28=3,(N28)/(SQRT(3)*H28*O28),(N28)/(H28*O28))</f>
        <v>2.2058823529411766</v>
      </c>
      <c r="Q28" s="115">
        <v>16</v>
      </c>
      <c r="R28" s="65">
        <f t="shared" si="0"/>
        <v>0.12228260869565218</v>
      </c>
      <c r="S28" s="116">
        <v>2.5</v>
      </c>
      <c r="T28" s="21">
        <v>21</v>
      </c>
      <c r="U28" s="99">
        <v>21</v>
      </c>
      <c r="V28" s="693">
        <f t="shared" si="7"/>
        <v>9.0562500000000004</v>
      </c>
      <c r="W28" s="694"/>
      <c r="X28" s="695"/>
      <c r="Y28" s="698">
        <f t="shared" ref="Y28:Y31" si="9">IF(G28=3,N28*U28/($L$2*S28*H28),2*N28*U28/($L$2*S28*H28))</f>
        <v>0.5625</v>
      </c>
      <c r="Z28" s="699"/>
      <c r="AA28" s="34">
        <f>Y28</f>
        <v>0.5625</v>
      </c>
      <c r="AB28" s="35">
        <f>(AA28/H28)</f>
        <v>2.4456521739130437E-3</v>
      </c>
      <c r="AC28" s="117">
        <v>0.05</v>
      </c>
      <c r="AD28" s="118">
        <f>(AC28)*H28</f>
        <v>11.5</v>
      </c>
      <c r="AE28" s="727" t="s">
        <v>65</v>
      </c>
      <c r="AF28" s="728"/>
      <c r="AG28" s="729" t="s">
        <v>66</v>
      </c>
      <c r="AH28" s="730"/>
      <c r="AI28" s="729" t="s">
        <v>53</v>
      </c>
      <c r="AJ28" s="730"/>
      <c r="AK28" s="24">
        <v>16</v>
      </c>
      <c r="AL28" s="729"/>
      <c r="AM28" s="730"/>
      <c r="AN28" s="729"/>
      <c r="AO28" s="730"/>
      <c r="AP28" s="112" t="s">
        <v>316</v>
      </c>
      <c r="AQ28" s="116">
        <f>S28</f>
        <v>2.5</v>
      </c>
      <c r="AR28" s="399">
        <f>S28</f>
        <v>2.5</v>
      </c>
      <c r="AT28" s="430"/>
      <c r="AU28" s="431"/>
    </row>
    <row r="29" spans="2:47" ht="12.75" customHeight="1" x14ac:dyDescent="0.2">
      <c r="B29" s="677"/>
      <c r="C29" s="113" t="s">
        <v>80</v>
      </c>
      <c r="D29" s="89"/>
      <c r="E29" s="674" t="s">
        <v>81</v>
      </c>
      <c r="F29" s="674"/>
      <c r="G29" s="16">
        <v>3</v>
      </c>
      <c r="H29" s="16">
        <v>400</v>
      </c>
      <c r="I29" s="17">
        <v>3450</v>
      </c>
      <c r="J29" s="16">
        <v>6</v>
      </c>
      <c r="K29" s="50">
        <v>1.25</v>
      </c>
      <c r="L29" s="27">
        <v>0.2</v>
      </c>
      <c r="M29" s="27">
        <v>0.25</v>
      </c>
      <c r="N29" s="500">
        <f t="shared" si="3"/>
        <v>1293.75</v>
      </c>
      <c r="O29" s="30">
        <v>0.85</v>
      </c>
      <c r="P29" s="18">
        <f>IF(G29=3,(N29)/(SQRT(3)*H29*O29),(N29)/(H29*O29))</f>
        <v>2.1969026787178776</v>
      </c>
      <c r="Q29" s="115">
        <v>16</v>
      </c>
      <c r="R29" s="65">
        <f t="shared" si="0"/>
        <v>0.16171874999999999</v>
      </c>
      <c r="S29" s="116">
        <v>2.5</v>
      </c>
      <c r="T29" s="21">
        <v>18.5</v>
      </c>
      <c r="U29" s="99">
        <v>56</v>
      </c>
      <c r="V29" s="693">
        <f t="shared" si="7"/>
        <v>72.45</v>
      </c>
      <c r="W29" s="694"/>
      <c r="X29" s="695"/>
      <c r="Y29" s="698">
        <f t="shared" si="9"/>
        <v>1.29375</v>
      </c>
      <c r="Z29" s="699"/>
      <c r="AA29" s="34">
        <f>Y29</f>
        <v>1.29375</v>
      </c>
      <c r="AB29" s="35">
        <f>(AA29/H29)</f>
        <v>3.2343749999999998E-3</v>
      </c>
      <c r="AC29" s="117">
        <v>0.05</v>
      </c>
      <c r="AD29" s="118">
        <f>(AC29)*H29</f>
        <v>20</v>
      </c>
      <c r="AE29" s="727" t="s">
        <v>65</v>
      </c>
      <c r="AF29" s="728"/>
      <c r="AG29" s="729" t="s">
        <v>66</v>
      </c>
      <c r="AH29" s="730"/>
      <c r="AI29" s="729" t="s">
        <v>53</v>
      </c>
      <c r="AJ29" s="730"/>
      <c r="AK29" s="24">
        <v>16</v>
      </c>
      <c r="AL29" s="729"/>
      <c r="AM29" s="730"/>
      <c r="AN29" s="729"/>
      <c r="AO29" s="730"/>
      <c r="AP29" s="112" t="s">
        <v>316</v>
      </c>
      <c r="AQ29" s="116">
        <f>S29</f>
        <v>2.5</v>
      </c>
      <c r="AR29" s="399">
        <f>S29</f>
        <v>2.5</v>
      </c>
      <c r="AT29" s="437" t="s">
        <v>256</v>
      </c>
      <c r="AU29" s="433"/>
    </row>
    <row r="30" spans="2:47" ht="12.75" customHeight="1" x14ac:dyDescent="0.2">
      <c r="B30" s="677"/>
      <c r="C30" s="113" t="s">
        <v>82</v>
      </c>
      <c r="D30" s="129"/>
      <c r="E30" s="673" t="s">
        <v>83</v>
      </c>
      <c r="F30" s="673"/>
      <c r="G30" s="16">
        <v>3</v>
      </c>
      <c r="H30" s="16">
        <v>400</v>
      </c>
      <c r="I30" s="17">
        <v>10510</v>
      </c>
      <c r="J30" s="16">
        <v>1</v>
      </c>
      <c r="K30" s="130">
        <v>1.25</v>
      </c>
      <c r="L30" s="30">
        <v>1</v>
      </c>
      <c r="M30" s="30">
        <v>1</v>
      </c>
      <c r="N30" s="500">
        <f>I30*J30*K30*L30*M30</f>
        <v>13137.5</v>
      </c>
      <c r="O30" s="30">
        <v>0.85</v>
      </c>
      <c r="P30" s="18">
        <f>IF(G30=3,(N30)/(SQRT(3)*H30*O30),(N30)/(H30*O30))</f>
        <v>22.308644592584436</v>
      </c>
      <c r="Q30" s="115">
        <v>25</v>
      </c>
      <c r="R30" s="65">
        <f t="shared" si="0"/>
        <v>0.8797433035714286</v>
      </c>
      <c r="S30" s="496">
        <v>6</v>
      </c>
      <c r="T30" s="98">
        <f>40*0.75</f>
        <v>30</v>
      </c>
      <c r="U30" s="99">
        <v>30</v>
      </c>
      <c r="V30" s="693">
        <f t="shared" si="7"/>
        <v>394.125</v>
      </c>
      <c r="W30" s="694"/>
      <c r="X30" s="695"/>
      <c r="Y30" s="698">
        <f t="shared" si="9"/>
        <v>2.9324776785714284</v>
      </c>
      <c r="Z30" s="699"/>
      <c r="AA30" s="34">
        <f t="shared" ref="AA30:AA38" si="10">Y30</f>
        <v>2.9324776785714284</v>
      </c>
      <c r="AB30" s="35">
        <f>(AA30/H30)</f>
        <v>7.3311941964285705E-3</v>
      </c>
      <c r="AC30" s="117">
        <v>0.05</v>
      </c>
      <c r="AD30" s="118">
        <f>(AC30)*H30</f>
        <v>20</v>
      </c>
      <c r="AE30" s="727" t="s">
        <v>51</v>
      </c>
      <c r="AF30" s="728"/>
      <c r="AG30" s="729" t="s">
        <v>52</v>
      </c>
      <c r="AH30" s="730"/>
      <c r="AI30" s="729" t="s">
        <v>84</v>
      </c>
      <c r="AJ30" s="730"/>
      <c r="AK30" s="111"/>
      <c r="AL30" s="54"/>
      <c r="AM30" s="55"/>
      <c r="AN30" s="54"/>
      <c r="AO30" s="55"/>
      <c r="AP30" s="112" t="s">
        <v>316</v>
      </c>
      <c r="AQ30" s="128">
        <f>S30</f>
        <v>6</v>
      </c>
      <c r="AR30" s="400">
        <f>S30</f>
        <v>6</v>
      </c>
      <c r="AT30" s="432"/>
      <c r="AU30" s="433"/>
    </row>
    <row r="31" spans="2:47" ht="12.75" customHeight="1" x14ac:dyDescent="0.2">
      <c r="B31" s="677"/>
      <c r="C31" s="113" t="s">
        <v>85</v>
      </c>
      <c r="D31" s="129"/>
      <c r="E31" s="702" t="s">
        <v>86</v>
      </c>
      <c r="F31" s="703"/>
      <c r="G31" s="16">
        <v>2</v>
      </c>
      <c r="H31" s="16">
        <v>230</v>
      </c>
      <c r="I31" s="131">
        <f>SUM(N32:N34)</f>
        <v>220</v>
      </c>
      <c r="J31" s="132">
        <v>1</v>
      </c>
      <c r="K31" s="133">
        <v>1.25</v>
      </c>
      <c r="L31" s="134">
        <v>1</v>
      </c>
      <c r="M31" s="134">
        <v>1</v>
      </c>
      <c r="N31" s="502">
        <f>I31*J31*K31*L31*M31</f>
        <v>275</v>
      </c>
      <c r="O31" s="30">
        <v>0.85</v>
      </c>
      <c r="P31" s="18">
        <f>IF(G31=3,(N31)/(SQRT(3)*H31*O31),(N31)/(H31*O31))</f>
        <v>1.4066496163682864</v>
      </c>
      <c r="Q31" s="115">
        <v>10</v>
      </c>
      <c r="R31" s="65">
        <f t="shared" si="0"/>
        <v>0.12624898730758843</v>
      </c>
      <c r="S31" s="116">
        <v>1.5</v>
      </c>
      <c r="T31" s="21">
        <f>20*0.75</f>
        <v>15</v>
      </c>
      <c r="U31" s="99">
        <v>34</v>
      </c>
      <c r="V31" s="693">
        <f t="shared" si="7"/>
        <v>9.3500000000000014</v>
      </c>
      <c r="W31" s="694"/>
      <c r="X31" s="695"/>
      <c r="Y31" s="698">
        <f t="shared" si="9"/>
        <v>0.96790890269151142</v>
      </c>
      <c r="Z31" s="699"/>
      <c r="AA31" s="34">
        <f t="shared" si="10"/>
        <v>0.96790890269151142</v>
      </c>
      <c r="AB31" s="35">
        <f>(AA31/H31)</f>
        <v>4.2082995769196149E-3</v>
      </c>
      <c r="AC31" s="117">
        <v>0.05</v>
      </c>
      <c r="AD31" s="118">
        <f>(AC31)*H31</f>
        <v>11.5</v>
      </c>
      <c r="AE31" s="727" t="s">
        <v>51</v>
      </c>
      <c r="AF31" s="728"/>
      <c r="AG31" s="729" t="s">
        <v>52</v>
      </c>
      <c r="AH31" s="730"/>
      <c r="AI31" s="729" t="s">
        <v>84</v>
      </c>
      <c r="AJ31" s="730"/>
      <c r="AK31" s="111"/>
      <c r="AL31" s="54"/>
      <c r="AM31" s="55"/>
      <c r="AN31" s="54"/>
      <c r="AO31" s="55"/>
      <c r="AP31" s="112" t="s">
        <v>316</v>
      </c>
      <c r="AQ31" s="116">
        <f>S31</f>
        <v>1.5</v>
      </c>
      <c r="AR31" s="399">
        <f>S31</f>
        <v>1.5</v>
      </c>
      <c r="AT31" s="432" t="s">
        <v>257</v>
      </c>
      <c r="AU31" s="434" t="s">
        <v>260</v>
      </c>
    </row>
    <row r="32" spans="2:47" ht="12.75" customHeight="1" x14ac:dyDescent="0.2">
      <c r="B32" s="677"/>
      <c r="C32" s="113"/>
      <c r="D32" s="129"/>
      <c r="E32" s="622" t="s">
        <v>87</v>
      </c>
      <c r="F32" s="623"/>
      <c r="G32" s="123">
        <v>2</v>
      </c>
      <c r="H32" s="123">
        <v>230</v>
      </c>
      <c r="I32" s="135">
        <v>30</v>
      </c>
      <c r="J32" s="136">
        <v>2</v>
      </c>
      <c r="K32" s="137">
        <v>1</v>
      </c>
      <c r="L32" s="138">
        <v>1</v>
      </c>
      <c r="M32" s="138">
        <v>1</v>
      </c>
      <c r="N32" s="503">
        <f>I32*J32*K32*L32*M32</f>
        <v>60</v>
      </c>
      <c r="O32" s="30"/>
      <c r="P32" s="18"/>
      <c r="Q32" s="115"/>
      <c r="R32" s="65"/>
      <c r="S32" s="128"/>
      <c r="T32" s="21"/>
      <c r="U32" s="99"/>
      <c r="V32" s="693"/>
      <c r="W32" s="694"/>
      <c r="X32" s="695"/>
      <c r="Y32" s="698"/>
      <c r="Z32" s="699"/>
      <c r="AA32" s="34"/>
      <c r="AB32" s="35"/>
      <c r="AC32" s="117"/>
      <c r="AD32" s="118"/>
      <c r="AE32" s="52"/>
      <c r="AF32" s="53"/>
      <c r="AG32" s="729"/>
      <c r="AH32" s="730"/>
      <c r="AI32" s="729"/>
      <c r="AJ32" s="730"/>
      <c r="AK32" s="111"/>
      <c r="AL32" s="54"/>
      <c r="AM32" s="55"/>
      <c r="AN32" s="54"/>
      <c r="AO32" s="55"/>
      <c r="AP32" s="37"/>
      <c r="AQ32" s="21"/>
      <c r="AR32" s="401"/>
      <c r="AT32" s="432" t="s">
        <v>258</v>
      </c>
      <c r="AU32" s="433">
        <v>0.75</v>
      </c>
    </row>
    <row r="33" spans="2:47" ht="12.75" customHeight="1" x14ac:dyDescent="0.2">
      <c r="B33" s="677"/>
      <c r="C33" s="113"/>
      <c r="D33" s="129"/>
      <c r="E33" s="622" t="s">
        <v>88</v>
      </c>
      <c r="F33" s="623"/>
      <c r="G33" s="123">
        <v>2</v>
      </c>
      <c r="H33" s="123">
        <v>230</v>
      </c>
      <c r="I33" s="135">
        <v>30</v>
      </c>
      <c r="J33" s="136">
        <v>4</v>
      </c>
      <c r="K33" s="137">
        <v>1</v>
      </c>
      <c r="L33" s="138">
        <v>1</v>
      </c>
      <c r="M33" s="138">
        <v>1</v>
      </c>
      <c r="N33" s="503">
        <f t="shared" ref="N33:N34" si="11">I33*J33*K33*L33*M33</f>
        <v>120</v>
      </c>
      <c r="O33" s="30"/>
      <c r="P33" s="18"/>
      <c r="Q33" s="115"/>
      <c r="R33" s="65"/>
      <c r="S33" s="128"/>
      <c r="T33" s="21"/>
      <c r="U33" s="99"/>
      <c r="V33" s="48"/>
      <c r="W33" s="49"/>
      <c r="X33" s="50"/>
      <c r="Y33" s="139"/>
      <c r="Z33" s="140"/>
      <c r="AA33" s="34"/>
      <c r="AB33" s="35"/>
      <c r="AC33" s="117"/>
      <c r="AD33" s="118"/>
      <c r="AE33" s="52"/>
      <c r="AF33" s="53"/>
      <c r="AG33" s="729"/>
      <c r="AH33" s="730"/>
      <c r="AI33" s="729"/>
      <c r="AJ33" s="730"/>
      <c r="AK33" s="111"/>
      <c r="AL33" s="54"/>
      <c r="AM33" s="55"/>
      <c r="AN33" s="54"/>
      <c r="AO33" s="55"/>
      <c r="AP33" s="37"/>
      <c r="AQ33" s="21"/>
      <c r="AR33" s="401"/>
      <c r="AT33" s="432" t="s">
        <v>259</v>
      </c>
      <c r="AU33" s="433">
        <v>0.75</v>
      </c>
    </row>
    <row r="34" spans="2:47" ht="12.75" customHeight="1" thickBot="1" x14ac:dyDescent="0.25">
      <c r="B34" s="677"/>
      <c r="C34" s="113"/>
      <c r="D34" s="129"/>
      <c r="E34" s="622" t="s">
        <v>89</v>
      </c>
      <c r="F34" s="623"/>
      <c r="G34" s="123">
        <v>2</v>
      </c>
      <c r="H34" s="123">
        <v>230</v>
      </c>
      <c r="I34" s="135">
        <v>40</v>
      </c>
      <c r="J34" s="136">
        <v>1</v>
      </c>
      <c r="K34" s="137">
        <v>1</v>
      </c>
      <c r="L34" s="138">
        <v>1</v>
      </c>
      <c r="M34" s="138">
        <v>1</v>
      </c>
      <c r="N34" s="503">
        <f t="shared" si="11"/>
        <v>40</v>
      </c>
      <c r="O34" s="30"/>
      <c r="P34" s="18"/>
      <c r="Q34" s="115"/>
      <c r="R34" s="65"/>
      <c r="S34" s="128"/>
      <c r="T34" s="21"/>
      <c r="U34" s="99"/>
      <c r="V34" s="48"/>
      <c r="W34" s="49"/>
      <c r="X34" s="50"/>
      <c r="Y34" s="139"/>
      <c r="Z34" s="140"/>
      <c r="AA34" s="34"/>
      <c r="AB34" s="35"/>
      <c r="AC34" s="117"/>
      <c r="AD34" s="118"/>
      <c r="AE34" s="52"/>
      <c r="AF34" s="53"/>
      <c r="AG34" s="729"/>
      <c r="AH34" s="730"/>
      <c r="AI34" s="729"/>
      <c r="AJ34" s="730"/>
      <c r="AK34" s="111"/>
      <c r="AL34" s="54"/>
      <c r="AM34" s="55"/>
      <c r="AN34" s="54"/>
      <c r="AO34" s="55"/>
      <c r="AP34" s="37"/>
      <c r="AQ34" s="21"/>
      <c r="AR34" s="401"/>
      <c r="AT34" s="435"/>
      <c r="AU34" s="436"/>
    </row>
    <row r="35" spans="2:47" ht="12.75" customHeight="1" x14ac:dyDescent="0.2">
      <c r="B35" s="677"/>
      <c r="C35" s="113" t="s">
        <v>90</v>
      </c>
      <c r="D35" s="129"/>
      <c r="E35" s="775" t="s">
        <v>91</v>
      </c>
      <c r="F35" s="776"/>
      <c r="G35" s="16">
        <v>2</v>
      </c>
      <c r="H35" s="16">
        <v>230</v>
      </c>
      <c r="I35" s="141">
        <f>SUM(N36:N37)</f>
        <v>130</v>
      </c>
      <c r="J35" s="142">
        <v>1</v>
      </c>
      <c r="K35" s="143">
        <v>1.25</v>
      </c>
      <c r="L35" s="144">
        <v>1</v>
      </c>
      <c r="M35" s="144">
        <v>1</v>
      </c>
      <c r="N35" s="504">
        <f>I35*J35*K35*L35*M35</f>
        <v>162.5</v>
      </c>
      <c r="O35" s="30">
        <v>0.85</v>
      </c>
      <c r="P35" s="18">
        <f>IF(G35=3,(N35)/(SQRT(3)*H35*O35),(N35)/(H35*O35))</f>
        <v>0.83120204603580561</v>
      </c>
      <c r="Q35" s="115">
        <v>10</v>
      </c>
      <c r="R35" s="65">
        <f t="shared" si="0"/>
        <v>7.0213340534701588E-2</v>
      </c>
      <c r="S35" s="116">
        <v>1.5</v>
      </c>
      <c r="T35" s="21">
        <f>20*0.75</f>
        <v>15</v>
      </c>
      <c r="U35" s="99">
        <v>32</v>
      </c>
      <c r="V35" s="693">
        <f t="shared" ref="V35" si="12">N35/1000*U35</f>
        <v>5.2</v>
      </c>
      <c r="W35" s="694"/>
      <c r="X35" s="695"/>
      <c r="Y35" s="698">
        <f t="shared" ref="Y35" si="13">IF(G35=3,N35*U35/($L$2*S35*H35),2*N35*U35/($L$2*S35*H35))</f>
        <v>0.5383022774327122</v>
      </c>
      <c r="Z35" s="699"/>
      <c r="AA35" s="34">
        <f t="shared" ref="AA35" si="14">Y35</f>
        <v>0.5383022774327122</v>
      </c>
      <c r="AB35" s="35">
        <f>(AA35/H35)</f>
        <v>2.3404446844900529E-3</v>
      </c>
      <c r="AC35" s="117">
        <v>0.05</v>
      </c>
      <c r="AD35" s="118">
        <f>(AC35)*H35</f>
        <v>11.5</v>
      </c>
      <c r="AE35" s="727" t="s">
        <v>51</v>
      </c>
      <c r="AF35" s="728"/>
      <c r="AG35" s="729" t="s">
        <v>52</v>
      </c>
      <c r="AH35" s="730"/>
      <c r="AI35" s="729" t="s">
        <v>84</v>
      </c>
      <c r="AJ35" s="730"/>
      <c r="AK35" s="111"/>
      <c r="AL35" s="54"/>
      <c r="AM35" s="55"/>
      <c r="AN35" s="54"/>
      <c r="AO35" s="55"/>
      <c r="AP35" s="112" t="s">
        <v>316</v>
      </c>
      <c r="AQ35" s="116">
        <f>S35</f>
        <v>1.5</v>
      </c>
      <c r="AR35" s="399">
        <f>S35</f>
        <v>1.5</v>
      </c>
      <c r="AT35" s="429"/>
      <c r="AU35" s="429"/>
    </row>
    <row r="36" spans="2:47" ht="12.75" customHeight="1" x14ac:dyDescent="0.2">
      <c r="B36" s="677"/>
      <c r="C36" s="113"/>
      <c r="D36" s="129"/>
      <c r="E36" s="622" t="s">
        <v>88</v>
      </c>
      <c r="F36" s="623"/>
      <c r="G36" s="123">
        <v>2</v>
      </c>
      <c r="H36" s="123">
        <v>230</v>
      </c>
      <c r="I36" s="135">
        <v>30</v>
      </c>
      <c r="J36" s="136">
        <v>3</v>
      </c>
      <c r="K36" s="137">
        <v>1</v>
      </c>
      <c r="L36" s="138">
        <v>1</v>
      </c>
      <c r="M36" s="138">
        <v>1</v>
      </c>
      <c r="N36" s="503">
        <f t="shared" ref="N36:N37" si="15">I36*J36*K36*L36*M36</f>
        <v>90</v>
      </c>
      <c r="O36" s="30"/>
      <c r="P36" s="18"/>
      <c r="Q36" s="115"/>
      <c r="R36" s="65"/>
      <c r="S36" s="128"/>
      <c r="T36" s="21"/>
      <c r="U36" s="99"/>
      <c r="V36" s="48"/>
      <c r="W36" s="49"/>
      <c r="X36" s="50"/>
      <c r="Y36" s="139"/>
      <c r="Z36" s="140"/>
      <c r="AA36" s="34"/>
      <c r="AB36" s="35"/>
      <c r="AC36" s="117"/>
      <c r="AD36" s="118"/>
      <c r="AE36" s="52"/>
      <c r="AF36" s="53"/>
      <c r="AG36" s="54"/>
      <c r="AH36" s="55"/>
      <c r="AI36" s="54"/>
      <c r="AJ36" s="55"/>
      <c r="AK36" s="111"/>
      <c r="AL36" s="54"/>
      <c r="AM36" s="55"/>
      <c r="AN36" s="54"/>
      <c r="AO36" s="55"/>
      <c r="AP36" s="37"/>
      <c r="AQ36" s="21"/>
      <c r="AR36" s="401"/>
      <c r="AT36" s="429"/>
      <c r="AU36" s="429"/>
    </row>
    <row r="37" spans="2:47" ht="12.75" customHeight="1" x14ac:dyDescent="0.2">
      <c r="B37" s="677"/>
      <c r="C37" s="113"/>
      <c r="D37" s="129"/>
      <c r="E37" s="622" t="s">
        <v>92</v>
      </c>
      <c r="F37" s="623"/>
      <c r="G37" s="123">
        <v>2</v>
      </c>
      <c r="H37" s="123">
        <v>230</v>
      </c>
      <c r="I37" s="135">
        <v>40</v>
      </c>
      <c r="J37" s="136">
        <v>1</v>
      </c>
      <c r="K37" s="137">
        <v>1</v>
      </c>
      <c r="L37" s="138">
        <v>1</v>
      </c>
      <c r="M37" s="138">
        <v>1</v>
      </c>
      <c r="N37" s="503">
        <f t="shared" si="15"/>
        <v>40</v>
      </c>
      <c r="O37" s="30"/>
      <c r="P37" s="18"/>
      <c r="Q37" s="115"/>
      <c r="R37" s="65"/>
      <c r="S37" s="128"/>
      <c r="T37" s="21"/>
      <c r="U37" s="99"/>
      <c r="V37" s="48"/>
      <c r="W37" s="49"/>
      <c r="X37" s="50"/>
      <c r="Y37" s="139"/>
      <c r="Z37" s="140"/>
      <c r="AA37" s="34"/>
      <c r="AB37" s="35"/>
      <c r="AC37" s="117"/>
      <c r="AD37" s="118"/>
      <c r="AE37" s="52"/>
      <c r="AF37" s="53"/>
      <c r="AG37" s="54"/>
      <c r="AH37" s="55"/>
      <c r="AI37" s="54"/>
      <c r="AJ37" s="55"/>
      <c r="AK37" s="111"/>
      <c r="AL37" s="54"/>
      <c r="AM37" s="55"/>
      <c r="AN37" s="54"/>
      <c r="AO37" s="55"/>
      <c r="AP37" s="37"/>
      <c r="AQ37" s="21"/>
      <c r="AR37" s="401"/>
      <c r="AT37" s="429"/>
      <c r="AU37" s="429"/>
    </row>
    <row r="38" spans="2:47" ht="12.75" customHeight="1" x14ac:dyDescent="0.2">
      <c r="B38" s="677"/>
      <c r="C38" s="113" t="s">
        <v>93</v>
      </c>
      <c r="D38" s="129"/>
      <c r="E38" s="119" t="s">
        <v>94</v>
      </c>
      <c r="F38" s="145"/>
      <c r="G38" s="16">
        <v>2</v>
      </c>
      <c r="H38" s="16">
        <v>230</v>
      </c>
      <c r="I38" s="17">
        <v>65</v>
      </c>
      <c r="J38" s="16">
        <v>1</v>
      </c>
      <c r="K38" s="130">
        <v>1</v>
      </c>
      <c r="L38" s="30">
        <v>1</v>
      </c>
      <c r="M38" s="30">
        <v>1</v>
      </c>
      <c r="N38" s="500">
        <f>I38*J38*K38*L38*M38</f>
        <v>65</v>
      </c>
      <c r="O38" s="30">
        <v>0.85</v>
      </c>
      <c r="P38" s="18">
        <f>IF(G38=3,(N38)/(SQRT(3)*H38*O38),(N38)/(H38*O38))</f>
        <v>0.33248081841432225</v>
      </c>
      <c r="Q38" s="115">
        <v>10</v>
      </c>
      <c r="R38" s="65">
        <f t="shared" si="0"/>
        <v>5.2660005401026196E-3</v>
      </c>
      <c r="S38" s="116">
        <v>1.5</v>
      </c>
      <c r="T38" s="21">
        <f>20*0.75</f>
        <v>15</v>
      </c>
      <c r="U38" s="99">
        <v>6</v>
      </c>
      <c r="V38" s="693">
        <f t="shared" ref="V38:V42" si="16">N38/1000*U38</f>
        <v>0.39</v>
      </c>
      <c r="W38" s="694"/>
      <c r="X38" s="695"/>
      <c r="Y38" s="698">
        <f t="shared" ref="Y38:Y42" si="17">IF(G38=3,N38*U38/($L$2*S38*H38),2*N38*U38/($L$2*S38*H38))</f>
        <v>4.0372670807453416E-2</v>
      </c>
      <c r="Z38" s="699"/>
      <c r="AA38" s="34">
        <f t="shared" si="10"/>
        <v>4.0372670807453416E-2</v>
      </c>
      <c r="AB38" s="35">
        <f>(AA38/H38)</f>
        <v>1.7553335133675398E-4</v>
      </c>
      <c r="AC38" s="117">
        <v>0.05</v>
      </c>
      <c r="AD38" s="118">
        <f>(AC38)*H38</f>
        <v>11.5</v>
      </c>
      <c r="AE38" s="727" t="s">
        <v>51</v>
      </c>
      <c r="AF38" s="728"/>
      <c r="AG38" s="729" t="s">
        <v>52</v>
      </c>
      <c r="AH38" s="730"/>
      <c r="AI38" s="729" t="s">
        <v>84</v>
      </c>
      <c r="AJ38" s="730"/>
      <c r="AK38" s="111"/>
      <c r="AL38" s="54"/>
      <c r="AM38" s="55"/>
      <c r="AN38" s="54"/>
      <c r="AO38" s="55"/>
      <c r="AP38" s="112" t="s">
        <v>316</v>
      </c>
      <c r="AQ38" s="116">
        <f>S38</f>
        <v>1.5</v>
      </c>
      <c r="AR38" s="399">
        <f>S38</f>
        <v>1.5</v>
      </c>
      <c r="AT38" s="428"/>
      <c r="AU38" s="428"/>
    </row>
    <row r="39" spans="2:47" ht="12.75" customHeight="1" x14ac:dyDescent="0.2">
      <c r="B39" s="677"/>
      <c r="C39" s="146" t="s">
        <v>95</v>
      </c>
      <c r="D39" s="147"/>
      <c r="E39" s="665" t="s">
        <v>96</v>
      </c>
      <c r="F39" s="665"/>
      <c r="G39" s="26">
        <v>3</v>
      </c>
      <c r="H39" s="26">
        <v>400</v>
      </c>
      <c r="I39" s="148">
        <f>N44</f>
        <v>3783.75</v>
      </c>
      <c r="J39" s="26">
        <v>1</v>
      </c>
      <c r="K39" s="164">
        <v>1</v>
      </c>
      <c r="L39" s="149">
        <v>1</v>
      </c>
      <c r="M39" s="149">
        <v>1</v>
      </c>
      <c r="N39" s="31">
        <f t="shared" si="3"/>
        <v>3783.75</v>
      </c>
      <c r="O39" s="30">
        <v>1</v>
      </c>
      <c r="P39" s="18">
        <f>IF(G39=3,(N39)/(SQRT(3)*H39*O39),(N39)/(H39*O39))</f>
        <v>5.4613727026156162</v>
      </c>
      <c r="Q39" s="115">
        <v>20</v>
      </c>
      <c r="R39" s="65">
        <f t="shared" si="0"/>
        <v>8.4458705357142852E-2</v>
      </c>
      <c r="S39" s="116">
        <v>4</v>
      </c>
      <c r="T39" s="21">
        <f>31*0.75</f>
        <v>23.25</v>
      </c>
      <c r="U39" s="99">
        <v>10</v>
      </c>
      <c r="V39" s="693">
        <f t="shared" si="16"/>
        <v>37.837499999999999</v>
      </c>
      <c r="W39" s="694"/>
      <c r="X39" s="695"/>
      <c r="Y39" s="698">
        <f t="shared" si="17"/>
        <v>0.4222935267857143</v>
      </c>
      <c r="Z39" s="699"/>
      <c r="AA39" s="34">
        <f t="shared" si="4"/>
        <v>0.4222935267857143</v>
      </c>
      <c r="AB39" s="35">
        <f>(AA39/H39)</f>
        <v>1.0557338169642858E-3</v>
      </c>
      <c r="AC39" s="117">
        <v>0.05</v>
      </c>
      <c r="AD39" s="118">
        <f>(AC39)*H39</f>
        <v>20</v>
      </c>
      <c r="AE39" s="727" t="s">
        <v>51</v>
      </c>
      <c r="AF39" s="728"/>
      <c r="AG39" s="729" t="s">
        <v>52</v>
      </c>
      <c r="AH39" s="730"/>
      <c r="AI39" s="729" t="s">
        <v>84</v>
      </c>
      <c r="AJ39" s="730"/>
      <c r="AK39" s="24"/>
      <c r="AL39" s="729"/>
      <c r="AM39" s="730"/>
      <c r="AN39" s="729"/>
      <c r="AO39" s="730"/>
      <c r="AP39" s="112" t="s">
        <v>316</v>
      </c>
      <c r="AQ39" s="128">
        <f t="shared" si="6"/>
        <v>4</v>
      </c>
      <c r="AR39" s="399">
        <f t="shared" ref="AR39:AR42" si="18">S39</f>
        <v>4</v>
      </c>
      <c r="AT39" s="428"/>
      <c r="AU39" s="428"/>
    </row>
    <row r="40" spans="2:47" ht="12.75" customHeight="1" x14ac:dyDescent="0.2">
      <c r="B40" s="677"/>
      <c r="C40" s="146" t="s">
        <v>97</v>
      </c>
      <c r="D40" s="150"/>
      <c r="E40" s="665" t="s">
        <v>98</v>
      </c>
      <c r="F40" s="665"/>
      <c r="G40" s="26">
        <v>3</v>
      </c>
      <c r="H40" s="26">
        <v>400</v>
      </c>
      <c r="I40" s="148">
        <f>N53</f>
        <v>32420.75</v>
      </c>
      <c r="J40" s="26">
        <v>1</v>
      </c>
      <c r="K40" s="164">
        <v>1</v>
      </c>
      <c r="L40" s="149">
        <v>0.8</v>
      </c>
      <c r="M40" s="149">
        <v>1</v>
      </c>
      <c r="N40" s="31">
        <f t="shared" si="3"/>
        <v>25936.600000000002</v>
      </c>
      <c r="O40" s="30">
        <v>1</v>
      </c>
      <c r="P40" s="18">
        <f>IF(G40=3,(N40)/(SQRT(3)*H40*O40),(N40)/(H40*O40))</f>
        <v>37.436257479659126</v>
      </c>
      <c r="Q40" s="115">
        <v>40</v>
      </c>
      <c r="R40" s="65">
        <f t="shared" si="0"/>
        <v>1.2736723214285717</v>
      </c>
      <c r="S40" s="496">
        <v>10</v>
      </c>
      <c r="T40" s="98">
        <f>54*0.75</f>
        <v>40.5</v>
      </c>
      <c r="U40" s="99">
        <v>22</v>
      </c>
      <c r="V40" s="693">
        <f t="shared" si="16"/>
        <v>570.60520000000008</v>
      </c>
      <c r="W40" s="694"/>
      <c r="X40" s="695"/>
      <c r="Y40" s="698">
        <f t="shared" si="17"/>
        <v>2.5473446428571433</v>
      </c>
      <c r="Z40" s="699"/>
      <c r="AA40" s="34">
        <f t="shared" si="4"/>
        <v>2.5473446428571433</v>
      </c>
      <c r="AB40" s="35">
        <f>(AA40/H40)</f>
        <v>6.368361607142858E-3</v>
      </c>
      <c r="AC40" s="117">
        <v>0.05</v>
      </c>
      <c r="AD40" s="118">
        <f>(AC40)*H40</f>
        <v>20</v>
      </c>
      <c r="AE40" s="727" t="s">
        <v>51</v>
      </c>
      <c r="AF40" s="728"/>
      <c r="AG40" s="729" t="s">
        <v>52</v>
      </c>
      <c r="AH40" s="730"/>
      <c r="AI40" s="729" t="s">
        <v>84</v>
      </c>
      <c r="AJ40" s="730"/>
      <c r="AK40" s="24"/>
      <c r="AL40" s="729"/>
      <c r="AM40" s="730"/>
      <c r="AN40" s="729"/>
      <c r="AO40" s="730"/>
      <c r="AP40" s="112" t="s">
        <v>316</v>
      </c>
      <c r="AQ40" s="128">
        <f>S40</f>
        <v>10</v>
      </c>
      <c r="AR40" s="399">
        <f t="shared" si="18"/>
        <v>10</v>
      </c>
      <c r="AT40" s="428"/>
      <c r="AU40" s="428"/>
    </row>
    <row r="41" spans="2:47" ht="12.75" customHeight="1" x14ac:dyDescent="0.2">
      <c r="B41" s="677"/>
      <c r="C41" s="146" t="s">
        <v>99</v>
      </c>
      <c r="D41" s="150"/>
      <c r="E41" s="634" t="s">
        <v>100</v>
      </c>
      <c r="F41" s="635"/>
      <c r="G41" s="26">
        <v>3</v>
      </c>
      <c r="H41" s="26">
        <v>400</v>
      </c>
      <c r="I41" s="148">
        <f>N89</f>
        <v>39439</v>
      </c>
      <c r="J41" s="26">
        <v>1</v>
      </c>
      <c r="K41" s="164">
        <v>1</v>
      </c>
      <c r="L41" s="149">
        <v>0.7</v>
      </c>
      <c r="M41" s="149">
        <v>1</v>
      </c>
      <c r="N41" s="31">
        <f>I41*J41*K41*L41*M41</f>
        <v>27607.3</v>
      </c>
      <c r="O41" s="30">
        <v>1</v>
      </c>
      <c r="P41" s="18">
        <f>IF(G41=3,(N41)/(SQRT(3)*H41*O41),(N41)/(H41*O41))</f>
        <v>39.847705216496891</v>
      </c>
      <c r="Q41" s="115">
        <v>40</v>
      </c>
      <c r="R41" s="65">
        <f t="shared" si="0"/>
        <v>1.8487031249999999</v>
      </c>
      <c r="S41" s="496">
        <v>10</v>
      </c>
      <c r="T41" s="98">
        <f>54*0.75</f>
        <v>40.5</v>
      </c>
      <c r="U41" s="99">
        <f>30</f>
        <v>30</v>
      </c>
      <c r="V41" s="693">
        <f t="shared" si="16"/>
        <v>828.21899999999994</v>
      </c>
      <c r="W41" s="694"/>
      <c r="X41" s="695"/>
      <c r="Y41" s="698">
        <f t="shared" si="17"/>
        <v>3.6974062499999998</v>
      </c>
      <c r="Z41" s="699"/>
      <c r="AA41" s="105">
        <f t="shared" si="4"/>
        <v>3.6974062499999998</v>
      </c>
      <c r="AB41" s="497">
        <f>(AA41/H41)</f>
        <v>9.2435156249999987E-3</v>
      </c>
      <c r="AC41" s="498">
        <v>0.05</v>
      </c>
      <c r="AD41" s="499">
        <f>(AC41)*H41</f>
        <v>20</v>
      </c>
      <c r="AE41" s="773" t="s">
        <v>51</v>
      </c>
      <c r="AF41" s="774"/>
      <c r="AG41" s="735" t="s">
        <v>52</v>
      </c>
      <c r="AH41" s="736"/>
      <c r="AI41" s="729" t="s">
        <v>84</v>
      </c>
      <c r="AJ41" s="730"/>
      <c r="AK41" s="24"/>
      <c r="AL41" s="729"/>
      <c r="AM41" s="730"/>
      <c r="AN41" s="729"/>
      <c r="AO41" s="730"/>
      <c r="AP41" s="112" t="s">
        <v>316</v>
      </c>
      <c r="AQ41" s="128">
        <f t="shared" ref="AQ41" si="19">S41</f>
        <v>10</v>
      </c>
      <c r="AR41" s="399">
        <f t="shared" si="18"/>
        <v>10</v>
      </c>
      <c r="AT41" s="428"/>
      <c r="AU41" s="428"/>
    </row>
    <row r="42" spans="2:47" ht="12.75" customHeight="1" x14ac:dyDescent="0.2">
      <c r="B42" s="677"/>
      <c r="C42" s="151" t="s">
        <v>101</v>
      </c>
      <c r="D42" s="150"/>
      <c r="E42" s="664" t="s">
        <v>102</v>
      </c>
      <c r="F42" s="664"/>
      <c r="G42" s="26">
        <v>3</v>
      </c>
      <c r="H42" s="26">
        <v>400</v>
      </c>
      <c r="I42" s="148">
        <f>N122</f>
        <v>14892.5</v>
      </c>
      <c r="J42" s="26">
        <v>1</v>
      </c>
      <c r="K42" s="164">
        <v>1</v>
      </c>
      <c r="L42" s="149">
        <v>1</v>
      </c>
      <c r="M42" s="149">
        <v>1</v>
      </c>
      <c r="N42" s="31">
        <f t="shared" si="3"/>
        <v>14892.5</v>
      </c>
      <c r="O42" s="30">
        <v>1</v>
      </c>
      <c r="P42" s="18">
        <f>IF(G42=3,(N42)/(SQRT(3)*H42*O42),(N42)/(H42*O42))</f>
        <v>21.495472209766255</v>
      </c>
      <c r="Q42" s="115">
        <v>25</v>
      </c>
      <c r="R42" s="65">
        <f t="shared" si="0"/>
        <v>0.89753906250000004</v>
      </c>
      <c r="S42" s="116">
        <v>6</v>
      </c>
      <c r="T42" s="21">
        <f>40*0.75</f>
        <v>30</v>
      </c>
      <c r="U42" s="99">
        <v>27</v>
      </c>
      <c r="V42" s="693">
        <f t="shared" si="16"/>
        <v>402.09750000000003</v>
      </c>
      <c r="W42" s="694"/>
      <c r="X42" s="695"/>
      <c r="Y42" s="698">
        <f t="shared" si="17"/>
        <v>2.9917968749999999</v>
      </c>
      <c r="Z42" s="699"/>
      <c r="AA42" s="34">
        <f t="shared" si="4"/>
        <v>2.9917968749999999</v>
      </c>
      <c r="AB42" s="35">
        <f>(AA42/H42)</f>
        <v>7.4794921874999998E-3</v>
      </c>
      <c r="AC42" s="117">
        <v>0.05</v>
      </c>
      <c r="AD42" s="118">
        <f>(AC42)*H42</f>
        <v>20</v>
      </c>
      <c r="AE42" s="727" t="s">
        <v>51</v>
      </c>
      <c r="AF42" s="728"/>
      <c r="AG42" s="729" t="s">
        <v>52</v>
      </c>
      <c r="AH42" s="730"/>
      <c r="AI42" s="729" t="s">
        <v>84</v>
      </c>
      <c r="AJ42" s="730"/>
      <c r="AK42" s="24"/>
      <c r="AL42" s="729"/>
      <c r="AM42" s="730"/>
      <c r="AN42" s="729"/>
      <c r="AO42" s="730"/>
      <c r="AP42" s="112" t="s">
        <v>316</v>
      </c>
      <c r="AQ42" s="128">
        <f>S42</f>
        <v>6</v>
      </c>
      <c r="AR42" s="399">
        <f t="shared" si="18"/>
        <v>6</v>
      </c>
      <c r="AT42" s="428"/>
      <c r="AU42" s="428"/>
    </row>
    <row r="43" spans="2:47" ht="12.75" customHeight="1" x14ac:dyDescent="0.2">
      <c r="B43" s="677"/>
      <c r="C43" s="152"/>
      <c r="D43" s="153"/>
      <c r="E43" s="628"/>
      <c r="F43" s="642"/>
      <c r="G43" s="16"/>
      <c r="H43" s="16"/>
      <c r="I43" s="17"/>
      <c r="J43" s="16"/>
      <c r="K43" s="16"/>
      <c r="L43" s="27"/>
      <c r="M43" s="27"/>
      <c r="N43" s="46"/>
      <c r="O43" s="30"/>
      <c r="P43" s="18"/>
      <c r="Q43" s="45"/>
      <c r="R43" s="65"/>
      <c r="S43" s="21"/>
      <c r="T43" s="33"/>
      <c r="U43" s="99"/>
      <c r="V43" s="693"/>
      <c r="W43" s="694"/>
      <c r="X43" s="695"/>
      <c r="Y43" s="696"/>
      <c r="Z43" s="697"/>
      <c r="AA43" s="156"/>
      <c r="AB43" s="51"/>
      <c r="AC43" s="51"/>
      <c r="AD43" s="51"/>
      <c r="AE43" s="727"/>
      <c r="AF43" s="728"/>
      <c r="AG43" s="729"/>
      <c r="AH43" s="730"/>
      <c r="AI43" s="729"/>
      <c r="AJ43" s="730"/>
      <c r="AK43" s="24"/>
      <c r="AL43" s="729"/>
      <c r="AM43" s="730"/>
      <c r="AN43" s="729"/>
      <c r="AO43" s="730"/>
      <c r="AP43" s="37"/>
      <c r="AQ43" s="21"/>
      <c r="AR43" s="401"/>
      <c r="AT43" s="428"/>
      <c r="AU43" s="428"/>
    </row>
    <row r="44" spans="2:47" ht="12.75" customHeight="1" x14ac:dyDescent="0.2">
      <c r="B44" s="677"/>
      <c r="C44" s="157">
        <v>2</v>
      </c>
      <c r="D44" s="157" t="s">
        <v>103</v>
      </c>
      <c r="E44" s="671" t="s">
        <v>104</v>
      </c>
      <c r="F44" s="672"/>
      <c r="G44" s="158">
        <v>3</v>
      </c>
      <c r="H44" s="158">
        <v>400</v>
      </c>
      <c r="I44" s="159"/>
      <c r="J44" s="26"/>
      <c r="K44" s="26"/>
      <c r="L44" s="149"/>
      <c r="M44" s="149"/>
      <c r="N44" s="31">
        <f>SUM(N45:N50)</f>
        <v>3783.75</v>
      </c>
      <c r="O44" s="160"/>
      <c r="P44" s="161"/>
      <c r="Q44" s="162"/>
      <c r="R44" s="160"/>
      <c r="S44" s="163"/>
      <c r="T44" s="162"/>
      <c r="U44" s="162"/>
      <c r="V44" s="766"/>
      <c r="W44" s="767"/>
      <c r="X44" s="768"/>
      <c r="Y44" s="769"/>
      <c r="Z44" s="770"/>
      <c r="AA44" s="165"/>
      <c r="AB44" s="166"/>
      <c r="AC44" s="166"/>
      <c r="AD44" s="166"/>
      <c r="AE44" s="771"/>
      <c r="AF44" s="772"/>
      <c r="AG44" s="733"/>
      <c r="AH44" s="734"/>
      <c r="AI44" s="733"/>
      <c r="AJ44" s="734"/>
      <c r="AK44" s="167"/>
      <c r="AL44" s="733"/>
      <c r="AM44" s="734"/>
      <c r="AN44" s="733"/>
      <c r="AO44" s="734"/>
      <c r="AP44" s="168"/>
      <c r="AQ44" s="163"/>
      <c r="AR44" s="402"/>
      <c r="AT44" s="428"/>
      <c r="AU44" s="428"/>
    </row>
    <row r="45" spans="2:47" ht="12.75" customHeight="1" x14ac:dyDescent="0.2">
      <c r="B45" s="677"/>
      <c r="C45" s="15" t="s">
        <v>105</v>
      </c>
      <c r="D45" s="169"/>
      <c r="E45" s="632" t="s">
        <v>106</v>
      </c>
      <c r="F45" s="633"/>
      <c r="G45" s="16">
        <v>2</v>
      </c>
      <c r="H45" s="16">
        <v>230</v>
      </c>
      <c r="I45" s="17">
        <v>39</v>
      </c>
      <c r="J45" s="16">
        <v>15</v>
      </c>
      <c r="K45" s="50">
        <v>1</v>
      </c>
      <c r="L45" s="27">
        <v>1</v>
      </c>
      <c r="M45" s="27">
        <v>1</v>
      </c>
      <c r="N45" s="500">
        <f t="shared" ref="N45:N50" si="20">J45*K45*I45*L45*M45</f>
        <v>585</v>
      </c>
      <c r="O45" s="30">
        <v>0.9</v>
      </c>
      <c r="P45" s="18">
        <f t="shared" ref="P45:P50" si="21">IF(G45=3,(N45)/(SQRT(3)*H45*O45),(N45)/(H45*O45))</f>
        <v>2.8260869565217392</v>
      </c>
      <c r="Q45" s="115">
        <v>10</v>
      </c>
      <c r="R45" s="65">
        <f t="shared" ref="R45:R50" si="22">IF(G45=3,N45*U45/($L$2*AD45*H45),2*N45*U45/($L$2*AD45*H45))</f>
        <v>0.36862003780718339</v>
      </c>
      <c r="S45" s="116">
        <v>1.5</v>
      </c>
      <c r="T45" s="21">
        <v>15</v>
      </c>
      <c r="U45" s="99">
        <v>28</v>
      </c>
      <c r="V45" s="693">
        <f t="shared" ref="V45:V50" si="23">N45/1000*U45</f>
        <v>16.38</v>
      </c>
      <c r="W45" s="694"/>
      <c r="X45" s="695"/>
      <c r="Y45" s="698">
        <f t="shared" ref="Y45:Y50" si="24">IF(G45=3,N45*U45/($L$2*S45*H45),2*N45*U45/($L$2*S45*H45))</f>
        <v>1.6956521739130435</v>
      </c>
      <c r="Z45" s="699"/>
      <c r="AA45" s="34">
        <f t="shared" ref="AA45:AA50" si="25">Y45+$AA$39</f>
        <v>2.1179457006987579</v>
      </c>
      <c r="AB45" s="35">
        <f t="shared" ref="AB45:AB50" si="26">(AA45/H45)</f>
        <v>9.2084595682554692E-3</v>
      </c>
      <c r="AC45" s="117">
        <v>0.03</v>
      </c>
      <c r="AD45" s="118">
        <f t="shared" ref="AD45:AD50" si="27">(AC45)*H45</f>
        <v>6.8999999999999995</v>
      </c>
      <c r="AE45" s="727" t="s">
        <v>65</v>
      </c>
      <c r="AF45" s="728"/>
      <c r="AG45" s="729" t="s">
        <v>66</v>
      </c>
      <c r="AH45" s="730"/>
      <c r="AI45" s="729" t="s">
        <v>53</v>
      </c>
      <c r="AJ45" s="730"/>
      <c r="AK45" s="24">
        <v>16</v>
      </c>
      <c r="AL45" s="729"/>
      <c r="AM45" s="730"/>
      <c r="AN45" s="729"/>
      <c r="AO45" s="730"/>
      <c r="AP45" s="112" t="s">
        <v>316</v>
      </c>
      <c r="AQ45" s="116">
        <f>S45</f>
        <v>1.5</v>
      </c>
      <c r="AR45" s="399">
        <f>S45</f>
        <v>1.5</v>
      </c>
      <c r="AT45" s="428"/>
      <c r="AU45" s="428"/>
    </row>
    <row r="46" spans="2:47" ht="12.75" customHeight="1" x14ac:dyDescent="0.2">
      <c r="B46" s="677"/>
      <c r="C46" s="15" t="s">
        <v>107</v>
      </c>
      <c r="D46" s="169"/>
      <c r="E46" s="632" t="s">
        <v>108</v>
      </c>
      <c r="F46" s="633"/>
      <c r="G46" s="16">
        <v>2</v>
      </c>
      <c r="H46" s="16">
        <v>230</v>
      </c>
      <c r="I46" s="17">
        <v>6</v>
      </c>
      <c r="J46" s="16">
        <v>5</v>
      </c>
      <c r="K46" s="50">
        <v>1</v>
      </c>
      <c r="L46" s="27">
        <v>1</v>
      </c>
      <c r="M46" s="27">
        <v>1</v>
      </c>
      <c r="N46" s="500">
        <f t="shared" si="20"/>
        <v>30</v>
      </c>
      <c r="O46" s="30">
        <v>0.9</v>
      </c>
      <c r="P46" s="18">
        <f t="shared" si="21"/>
        <v>0.14492753623188406</v>
      </c>
      <c r="Q46" s="115">
        <v>10</v>
      </c>
      <c r="R46" s="65">
        <f t="shared" si="22"/>
        <v>1.6203078584931137E-2</v>
      </c>
      <c r="S46" s="116">
        <v>1.5</v>
      </c>
      <c r="T46" s="21">
        <v>15</v>
      </c>
      <c r="U46" s="99">
        <v>24</v>
      </c>
      <c r="V46" s="693">
        <f t="shared" si="23"/>
        <v>0.72</v>
      </c>
      <c r="W46" s="694"/>
      <c r="X46" s="695"/>
      <c r="Y46" s="698">
        <f t="shared" si="24"/>
        <v>7.4534161490683232E-2</v>
      </c>
      <c r="Z46" s="699"/>
      <c r="AA46" s="34">
        <f t="shared" si="25"/>
        <v>0.49682768827639756</v>
      </c>
      <c r="AB46" s="35">
        <f t="shared" si="26"/>
        <v>2.1601203838104242E-3</v>
      </c>
      <c r="AC46" s="117">
        <v>0.03</v>
      </c>
      <c r="AD46" s="118">
        <f t="shared" si="27"/>
        <v>6.8999999999999995</v>
      </c>
      <c r="AE46" s="727" t="s">
        <v>65</v>
      </c>
      <c r="AF46" s="728"/>
      <c r="AG46" s="729" t="s">
        <v>66</v>
      </c>
      <c r="AH46" s="730"/>
      <c r="AI46" s="729" t="s">
        <v>53</v>
      </c>
      <c r="AJ46" s="730"/>
      <c r="AK46" s="24">
        <v>16</v>
      </c>
      <c r="AL46" s="729"/>
      <c r="AM46" s="730"/>
      <c r="AN46" s="729"/>
      <c r="AO46" s="730"/>
      <c r="AP46" s="112" t="s">
        <v>316</v>
      </c>
      <c r="AQ46" s="116">
        <f t="shared" ref="AQ46:AQ50" si="28">S46</f>
        <v>1.5</v>
      </c>
      <c r="AR46" s="399">
        <f t="shared" ref="AR46:AR50" si="29">S46</f>
        <v>1.5</v>
      </c>
      <c r="AT46" s="428"/>
      <c r="AU46" s="428"/>
    </row>
    <row r="47" spans="2:47" ht="12.75" customHeight="1" x14ac:dyDescent="0.2">
      <c r="B47" s="677"/>
      <c r="C47" s="495" t="s">
        <v>109</v>
      </c>
      <c r="D47" s="169"/>
      <c r="E47" s="624" t="s">
        <v>110</v>
      </c>
      <c r="F47" s="625"/>
      <c r="G47" s="16">
        <v>2</v>
      </c>
      <c r="H47" s="16">
        <v>230</v>
      </c>
      <c r="I47" s="17">
        <v>250</v>
      </c>
      <c r="J47" s="16">
        <v>1</v>
      </c>
      <c r="K47" s="50">
        <v>1.25</v>
      </c>
      <c r="L47" s="27">
        <v>1</v>
      </c>
      <c r="M47" s="27">
        <v>1</v>
      </c>
      <c r="N47" s="500">
        <f t="shared" si="20"/>
        <v>312.5</v>
      </c>
      <c r="O47" s="30">
        <v>0.85</v>
      </c>
      <c r="P47" s="18">
        <f t="shared" si="21"/>
        <v>1.5984654731457801</v>
      </c>
      <c r="Q47" s="115">
        <v>16</v>
      </c>
      <c r="R47" s="65">
        <f t="shared" si="22"/>
        <v>8.8610586011342155E-2</v>
      </c>
      <c r="S47" s="116">
        <v>2.5</v>
      </c>
      <c r="T47" s="21">
        <v>21</v>
      </c>
      <c r="U47" s="99">
        <v>21</v>
      </c>
      <c r="V47" s="693">
        <f t="shared" si="23"/>
        <v>6.5625</v>
      </c>
      <c r="W47" s="694"/>
      <c r="X47" s="695"/>
      <c r="Y47" s="698">
        <f t="shared" si="24"/>
        <v>0.40760869565217389</v>
      </c>
      <c r="Z47" s="699"/>
      <c r="AA47" s="34">
        <f t="shared" si="25"/>
        <v>0.82990222243788825</v>
      </c>
      <c r="AB47" s="35">
        <f t="shared" si="26"/>
        <v>3.6082705323386447E-3</v>
      </c>
      <c r="AC47" s="117">
        <v>0.05</v>
      </c>
      <c r="AD47" s="118">
        <f t="shared" si="27"/>
        <v>11.5</v>
      </c>
      <c r="AE47" s="727" t="s">
        <v>65</v>
      </c>
      <c r="AF47" s="728"/>
      <c r="AG47" s="729" t="s">
        <v>66</v>
      </c>
      <c r="AH47" s="730"/>
      <c r="AI47" s="729" t="s">
        <v>53</v>
      </c>
      <c r="AJ47" s="730"/>
      <c r="AK47" s="24">
        <v>16</v>
      </c>
      <c r="AL47" s="729"/>
      <c r="AM47" s="730"/>
      <c r="AN47" s="729"/>
      <c r="AO47" s="730"/>
      <c r="AP47" s="112" t="s">
        <v>316</v>
      </c>
      <c r="AQ47" s="116">
        <f t="shared" si="28"/>
        <v>2.5</v>
      </c>
      <c r="AR47" s="399">
        <f t="shared" si="29"/>
        <v>2.5</v>
      </c>
      <c r="AT47" s="428"/>
      <c r="AU47" s="428"/>
    </row>
    <row r="48" spans="2:47" ht="12.75" customHeight="1" x14ac:dyDescent="0.2">
      <c r="B48" s="677"/>
      <c r="C48" s="495" t="s">
        <v>111</v>
      </c>
      <c r="D48" s="169"/>
      <c r="E48" s="624" t="s">
        <v>112</v>
      </c>
      <c r="F48" s="625"/>
      <c r="G48" s="16">
        <v>2</v>
      </c>
      <c r="H48" s="16">
        <v>230</v>
      </c>
      <c r="I48" s="17">
        <v>3450</v>
      </c>
      <c r="J48" s="16">
        <v>6</v>
      </c>
      <c r="K48" s="50">
        <v>1.25</v>
      </c>
      <c r="L48" s="27">
        <v>0.2</v>
      </c>
      <c r="M48" s="27">
        <v>0.25</v>
      </c>
      <c r="N48" s="500">
        <f t="shared" si="20"/>
        <v>1293.75</v>
      </c>
      <c r="O48" s="30">
        <v>0.85</v>
      </c>
      <c r="P48" s="18">
        <f t="shared" si="21"/>
        <v>6.617647058823529</v>
      </c>
      <c r="Q48" s="115">
        <v>16</v>
      </c>
      <c r="R48" s="65">
        <f t="shared" si="22"/>
        <v>0.45419254658385094</v>
      </c>
      <c r="S48" s="116">
        <v>2.5</v>
      </c>
      <c r="T48" s="21">
        <v>21</v>
      </c>
      <c r="U48" s="99">
        <v>26</v>
      </c>
      <c r="V48" s="693">
        <f t="shared" si="23"/>
        <v>33.637499999999996</v>
      </c>
      <c r="W48" s="694"/>
      <c r="X48" s="695"/>
      <c r="Y48" s="698">
        <f t="shared" si="24"/>
        <v>2.0892857142857144</v>
      </c>
      <c r="Z48" s="699"/>
      <c r="AA48" s="34">
        <f t="shared" si="25"/>
        <v>2.5115792410714288</v>
      </c>
      <c r="AB48" s="35">
        <f t="shared" si="26"/>
        <v>1.0919909743788821E-2</v>
      </c>
      <c r="AC48" s="117">
        <v>0.05</v>
      </c>
      <c r="AD48" s="118">
        <f t="shared" si="27"/>
        <v>11.5</v>
      </c>
      <c r="AE48" s="727" t="s">
        <v>65</v>
      </c>
      <c r="AF48" s="728"/>
      <c r="AG48" s="729" t="s">
        <v>66</v>
      </c>
      <c r="AH48" s="730"/>
      <c r="AI48" s="729" t="s">
        <v>53</v>
      </c>
      <c r="AJ48" s="730"/>
      <c r="AK48" s="24">
        <v>16</v>
      </c>
      <c r="AL48" s="729"/>
      <c r="AM48" s="730"/>
      <c r="AN48" s="729"/>
      <c r="AO48" s="730"/>
      <c r="AP48" s="112" t="s">
        <v>316</v>
      </c>
      <c r="AQ48" s="116">
        <f t="shared" si="28"/>
        <v>2.5</v>
      </c>
      <c r="AR48" s="399">
        <f t="shared" si="29"/>
        <v>2.5</v>
      </c>
      <c r="AT48" s="428"/>
      <c r="AU48" s="428"/>
    </row>
    <row r="49" spans="2:47" ht="12.75" customHeight="1" x14ac:dyDescent="0.2">
      <c r="B49" s="677"/>
      <c r="C49" s="495" t="s">
        <v>113</v>
      </c>
      <c r="D49" s="169"/>
      <c r="E49" s="624" t="s">
        <v>114</v>
      </c>
      <c r="F49" s="625"/>
      <c r="G49" s="16">
        <v>2</v>
      </c>
      <c r="H49" s="16">
        <v>230</v>
      </c>
      <c r="I49" s="17">
        <v>250</v>
      </c>
      <c r="J49" s="16">
        <v>3</v>
      </c>
      <c r="K49" s="50">
        <v>1.25</v>
      </c>
      <c r="L49" s="27">
        <v>1</v>
      </c>
      <c r="M49" s="27">
        <v>1</v>
      </c>
      <c r="N49" s="500">
        <f t="shared" si="20"/>
        <v>937.5</v>
      </c>
      <c r="O49" s="30">
        <v>0.85</v>
      </c>
      <c r="P49" s="18">
        <f t="shared" si="21"/>
        <v>4.7953964194373402</v>
      </c>
      <c r="Q49" s="115">
        <v>16</v>
      </c>
      <c r="R49" s="65">
        <f t="shared" si="22"/>
        <v>0.44305293005671076</v>
      </c>
      <c r="S49" s="116">
        <v>2.5</v>
      </c>
      <c r="T49" s="21">
        <v>21</v>
      </c>
      <c r="U49" s="99">
        <v>35</v>
      </c>
      <c r="V49" s="693">
        <f t="shared" si="23"/>
        <v>32.8125</v>
      </c>
      <c r="W49" s="694"/>
      <c r="X49" s="695"/>
      <c r="Y49" s="698">
        <f t="shared" si="24"/>
        <v>2.0380434782608696</v>
      </c>
      <c r="Z49" s="699"/>
      <c r="AA49" s="34">
        <f t="shared" si="25"/>
        <v>2.460337005046584</v>
      </c>
      <c r="AB49" s="35">
        <f t="shared" si="26"/>
        <v>1.0697117413246018E-2</v>
      </c>
      <c r="AC49" s="117">
        <v>0.05</v>
      </c>
      <c r="AD49" s="118">
        <f t="shared" si="27"/>
        <v>11.5</v>
      </c>
      <c r="AE49" s="727" t="s">
        <v>65</v>
      </c>
      <c r="AF49" s="728"/>
      <c r="AG49" s="729" t="s">
        <v>66</v>
      </c>
      <c r="AH49" s="730"/>
      <c r="AI49" s="729" t="s">
        <v>53</v>
      </c>
      <c r="AJ49" s="730"/>
      <c r="AK49" s="24">
        <v>16</v>
      </c>
      <c r="AL49" s="729"/>
      <c r="AM49" s="730"/>
      <c r="AN49" s="729"/>
      <c r="AO49" s="730"/>
      <c r="AP49" s="112" t="s">
        <v>316</v>
      </c>
      <c r="AQ49" s="116">
        <f t="shared" si="28"/>
        <v>2.5</v>
      </c>
      <c r="AR49" s="399">
        <f t="shared" si="29"/>
        <v>2.5</v>
      </c>
      <c r="AT49" s="428"/>
      <c r="AU49" s="428"/>
    </row>
    <row r="50" spans="2:47" ht="12.75" customHeight="1" x14ac:dyDescent="0.2">
      <c r="B50" s="677"/>
      <c r="C50" s="495" t="s">
        <v>296</v>
      </c>
      <c r="D50" s="169"/>
      <c r="E50" s="624" t="s">
        <v>115</v>
      </c>
      <c r="F50" s="625"/>
      <c r="G50" s="16">
        <v>2</v>
      </c>
      <c r="H50" s="16">
        <v>230</v>
      </c>
      <c r="I50" s="17">
        <v>500</v>
      </c>
      <c r="J50" s="16">
        <v>1</v>
      </c>
      <c r="K50" s="50">
        <v>1.25</v>
      </c>
      <c r="L50" s="27">
        <v>1</v>
      </c>
      <c r="M50" s="27">
        <v>1</v>
      </c>
      <c r="N50" s="500">
        <f t="shared" si="20"/>
        <v>625</v>
      </c>
      <c r="O50" s="30">
        <v>0.85</v>
      </c>
      <c r="P50" s="18">
        <f t="shared" si="21"/>
        <v>3.1969309462915603</v>
      </c>
      <c r="Q50" s="115">
        <v>16</v>
      </c>
      <c r="R50" s="65">
        <f t="shared" si="22"/>
        <v>6.7512827437213069E-2</v>
      </c>
      <c r="S50" s="116">
        <v>2.5</v>
      </c>
      <c r="T50" s="21">
        <v>21</v>
      </c>
      <c r="U50" s="99">
        <v>8</v>
      </c>
      <c r="V50" s="693">
        <f t="shared" si="23"/>
        <v>5</v>
      </c>
      <c r="W50" s="694"/>
      <c r="X50" s="695"/>
      <c r="Y50" s="698">
        <f t="shared" si="24"/>
        <v>0.3105590062111801</v>
      </c>
      <c r="Z50" s="699"/>
      <c r="AA50" s="34">
        <f t="shared" si="25"/>
        <v>0.73285253299689446</v>
      </c>
      <c r="AB50" s="35">
        <f t="shared" si="26"/>
        <v>3.1863153608560628E-3</v>
      </c>
      <c r="AC50" s="117">
        <v>0.05</v>
      </c>
      <c r="AD50" s="118">
        <f t="shared" si="27"/>
        <v>11.5</v>
      </c>
      <c r="AE50" s="727" t="s">
        <v>65</v>
      </c>
      <c r="AF50" s="728"/>
      <c r="AG50" s="729" t="s">
        <v>66</v>
      </c>
      <c r="AH50" s="730"/>
      <c r="AI50" s="729" t="s">
        <v>53</v>
      </c>
      <c r="AJ50" s="730"/>
      <c r="AK50" s="24">
        <v>16</v>
      </c>
      <c r="AL50" s="729"/>
      <c r="AM50" s="730"/>
      <c r="AN50" s="729"/>
      <c r="AO50" s="730"/>
      <c r="AP50" s="112" t="s">
        <v>316</v>
      </c>
      <c r="AQ50" s="116">
        <f t="shared" si="28"/>
        <v>2.5</v>
      </c>
      <c r="AR50" s="399">
        <f t="shared" si="29"/>
        <v>2.5</v>
      </c>
      <c r="AT50" s="428"/>
      <c r="AU50" s="428"/>
    </row>
    <row r="51" spans="2:47" ht="12.75" customHeight="1" x14ac:dyDescent="0.2">
      <c r="B51" s="677"/>
      <c r="C51" s="15"/>
      <c r="D51" s="169"/>
      <c r="E51" s="170"/>
      <c r="F51" s="171"/>
      <c r="G51" s="16"/>
      <c r="H51" s="16"/>
      <c r="I51" s="17"/>
      <c r="J51" s="16"/>
      <c r="K51" s="16"/>
      <c r="L51" s="27"/>
      <c r="M51" s="27"/>
      <c r="N51" s="46"/>
      <c r="O51" s="30"/>
      <c r="P51" s="18"/>
      <c r="Q51" s="45"/>
      <c r="R51" s="65"/>
      <c r="S51" s="21"/>
      <c r="T51" s="33"/>
      <c r="U51" s="99"/>
      <c r="V51" s="48"/>
      <c r="W51" s="49"/>
      <c r="X51" s="50"/>
      <c r="Y51" s="154"/>
      <c r="Z51" s="155"/>
      <c r="AA51" s="156"/>
      <c r="AB51" s="51"/>
      <c r="AC51" s="51"/>
      <c r="AD51" s="51"/>
      <c r="AE51" s="52"/>
      <c r="AF51" s="53"/>
      <c r="AG51" s="54"/>
      <c r="AH51" s="55"/>
      <c r="AI51" s="54"/>
      <c r="AJ51" s="55"/>
      <c r="AK51" s="24"/>
      <c r="AL51" s="54"/>
      <c r="AM51" s="55"/>
      <c r="AN51" s="54"/>
      <c r="AO51" s="55"/>
      <c r="AP51" s="37"/>
      <c r="AQ51" s="21"/>
      <c r="AR51" s="401"/>
      <c r="AT51" s="428"/>
      <c r="AU51" s="428"/>
    </row>
    <row r="52" spans="2:47" ht="12.75" customHeight="1" x14ac:dyDescent="0.2">
      <c r="B52" s="677"/>
      <c r="C52" s="172"/>
      <c r="D52" s="169"/>
      <c r="E52" s="173"/>
      <c r="F52" s="174"/>
      <c r="G52" s="16"/>
      <c r="H52" s="16"/>
      <c r="I52" s="17"/>
      <c r="J52" s="16"/>
      <c r="K52" s="16"/>
      <c r="L52" s="27"/>
      <c r="M52" s="27"/>
      <c r="N52" s="46"/>
      <c r="O52" s="30"/>
      <c r="P52" s="18"/>
      <c r="Q52" s="45"/>
      <c r="R52" s="65"/>
      <c r="S52" s="21"/>
      <c r="T52" s="33"/>
      <c r="U52" s="99"/>
      <c r="V52" s="48"/>
      <c r="W52" s="49"/>
      <c r="X52" s="50"/>
      <c r="Y52" s="154"/>
      <c r="Z52" s="155"/>
      <c r="AA52" s="156"/>
      <c r="AB52" s="51"/>
      <c r="AC52" s="51"/>
      <c r="AD52" s="51"/>
      <c r="AE52" s="52"/>
      <c r="AF52" s="53"/>
      <c r="AG52" s="54"/>
      <c r="AH52" s="55"/>
      <c r="AI52" s="54"/>
      <c r="AJ52" s="55"/>
      <c r="AK52" s="24"/>
      <c r="AL52" s="54"/>
      <c r="AM52" s="55"/>
      <c r="AN52" s="54"/>
      <c r="AO52" s="55"/>
      <c r="AP52" s="37"/>
      <c r="AQ52" s="21"/>
      <c r="AR52" s="401"/>
      <c r="AT52" s="428"/>
      <c r="AU52" s="428"/>
    </row>
    <row r="53" spans="2:47" ht="12.75" customHeight="1" x14ac:dyDescent="0.2">
      <c r="B53" s="677"/>
      <c r="C53" s="157">
        <v>3</v>
      </c>
      <c r="D53" s="157" t="s">
        <v>116</v>
      </c>
      <c r="E53" s="671" t="s">
        <v>117</v>
      </c>
      <c r="F53" s="672"/>
      <c r="G53" s="158">
        <v>3</v>
      </c>
      <c r="H53" s="158">
        <v>400</v>
      </c>
      <c r="I53" s="159"/>
      <c r="J53" s="26"/>
      <c r="K53" s="26"/>
      <c r="L53" s="149"/>
      <c r="M53" s="149"/>
      <c r="N53" s="158">
        <f>SUM(N54:N56)+N58+N64+N66+N76+N78</f>
        <v>32420.75</v>
      </c>
      <c r="O53" s="160"/>
      <c r="P53" s="161"/>
      <c r="Q53" s="162"/>
      <c r="R53" s="160"/>
      <c r="S53" s="163"/>
      <c r="T53" s="162"/>
      <c r="U53" s="162"/>
      <c r="V53" s="766"/>
      <c r="W53" s="767"/>
      <c r="X53" s="768"/>
      <c r="Y53" s="769"/>
      <c r="Z53" s="770"/>
      <c r="AA53" s="165"/>
      <c r="AB53" s="166"/>
      <c r="AC53" s="166"/>
      <c r="AD53" s="166"/>
      <c r="AE53" s="771"/>
      <c r="AF53" s="772"/>
      <c r="AG53" s="733"/>
      <c r="AH53" s="734"/>
      <c r="AI53" s="733"/>
      <c r="AJ53" s="734"/>
      <c r="AK53" s="167"/>
      <c r="AL53" s="733"/>
      <c r="AM53" s="734"/>
      <c r="AN53" s="733"/>
      <c r="AO53" s="734"/>
      <c r="AP53" s="168"/>
      <c r="AQ53" s="163"/>
      <c r="AR53" s="402"/>
      <c r="AT53" s="428"/>
      <c r="AU53" s="428"/>
    </row>
    <row r="54" spans="2:47" ht="12.75" customHeight="1" x14ac:dyDescent="0.2">
      <c r="B54" s="677"/>
      <c r="C54" s="113" t="s">
        <v>118</v>
      </c>
      <c r="D54" s="88"/>
      <c r="E54" s="632" t="s">
        <v>119</v>
      </c>
      <c r="F54" s="633"/>
      <c r="G54" s="16">
        <v>2</v>
      </c>
      <c r="H54" s="16">
        <v>230</v>
      </c>
      <c r="I54" s="17">
        <v>55</v>
      </c>
      <c r="J54" s="16">
        <v>12</v>
      </c>
      <c r="K54" s="50">
        <v>1</v>
      </c>
      <c r="L54" s="27">
        <v>1</v>
      </c>
      <c r="M54" s="27">
        <v>1</v>
      </c>
      <c r="N54" s="500">
        <f>J54*K54*I54*L54*M54</f>
        <v>660</v>
      </c>
      <c r="O54" s="30">
        <v>0.9</v>
      </c>
      <c r="P54" s="18">
        <f>IF(G54=3,(N54)/(SQRT(3)*H54*O54),(N54)/(H54*O54))</f>
        <v>3.1884057971014492</v>
      </c>
      <c r="Q54" s="115">
        <v>10</v>
      </c>
      <c r="R54" s="65">
        <f>IF(G54=3,N54*U54/($L$2*AD54*H54),2*N54*U54/($L$2*AD54*H54))</f>
        <v>0.53470159330272748</v>
      </c>
      <c r="S54" s="116">
        <v>1.5</v>
      </c>
      <c r="T54" s="21">
        <f>24*0.75</f>
        <v>18</v>
      </c>
      <c r="U54" s="99">
        <v>36</v>
      </c>
      <c r="V54" s="693">
        <f t="shared" ref="V54:V56" si="30">N54/1000*U54</f>
        <v>23.76</v>
      </c>
      <c r="W54" s="694"/>
      <c r="X54" s="695"/>
      <c r="Y54" s="698">
        <f t="shared" ref="Y54:Y56" si="31">IF(G54=3,N54*U54/($L$2*S54*H54),2*N54*U54/($L$2*S54*H54))</f>
        <v>2.4596273291925468</v>
      </c>
      <c r="Z54" s="699"/>
      <c r="AA54" s="34">
        <f t="shared" ref="AA54:AA58" si="32">Y54+$AA$40</f>
        <v>5.0069719720496906</v>
      </c>
      <c r="AB54" s="35">
        <f>(AA54/H54)</f>
        <v>2.1769443356737785E-2</v>
      </c>
      <c r="AC54" s="117">
        <v>0.03</v>
      </c>
      <c r="AD54" s="118">
        <f>(AC54)*H54</f>
        <v>6.8999999999999995</v>
      </c>
      <c r="AE54" s="727" t="s">
        <v>51</v>
      </c>
      <c r="AF54" s="728"/>
      <c r="AG54" s="729" t="s">
        <v>52</v>
      </c>
      <c r="AH54" s="730"/>
      <c r="AI54" s="729" t="s">
        <v>62</v>
      </c>
      <c r="AJ54" s="730"/>
      <c r="AK54" s="111"/>
      <c r="AL54" s="729"/>
      <c r="AM54" s="730"/>
      <c r="AN54" s="729"/>
      <c r="AO54" s="730"/>
      <c r="AP54" s="112" t="s">
        <v>316</v>
      </c>
      <c r="AQ54" s="116">
        <f>S54</f>
        <v>1.5</v>
      </c>
      <c r="AR54" s="399">
        <f>S54</f>
        <v>1.5</v>
      </c>
      <c r="AT54" s="428"/>
      <c r="AU54" s="428"/>
    </row>
    <row r="55" spans="2:47" ht="12.75" customHeight="1" x14ac:dyDescent="0.2">
      <c r="B55" s="677"/>
      <c r="C55" s="113" t="s">
        <v>120</v>
      </c>
      <c r="D55" s="88"/>
      <c r="E55" s="632" t="s">
        <v>121</v>
      </c>
      <c r="F55" s="670"/>
      <c r="G55" s="16">
        <v>2</v>
      </c>
      <c r="H55" s="16">
        <v>230</v>
      </c>
      <c r="I55" s="17">
        <v>6</v>
      </c>
      <c r="J55" s="16">
        <v>7</v>
      </c>
      <c r="K55" s="50">
        <v>1</v>
      </c>
      <c r="L55" s="27">
        <v>1</v>
      </c>
      <c r="M55" s="27">
        <v>1</v>
      </c>
      <c r="N55" s="500">
        <f>J55*K55*I55*L55*M55</f>
        <v>42</v>
      </c>
      <c r="O55" s="30">
        <v>0.9</v>
      </c>
      <c r="P55" s="18">
        <f>IF(G55=3,(N55)/(SQRT(3)*H55*O55),(N55)/(H55*O55))</f>
        <v>0.20289855072463769</v>
      </c>
      <c r="Q55" s="115">
        <v>10</v>
      </c>
      <c r="R55" s="65">
        <f>IF(G55=3,N55*U55/($L$2*AD55*H55),2*N55*U55/($L$2*AD55*H55))</f>
        <v>1.7013232514177693E-2</v>
      </c>
      <c r="S55" s="116">
        <v>1.5</v>
      </c>
      <c r="T55" s="21">
        <f>24*0.75</f>
        <v>18</v>
      </c>
      <c r="U55" s="99">
        <v>18</v>
      </c>
      <c r="V55" s="693">
        <f t="shared" si="30"/>
        <v>0.75600000000000001</v>
      </c>
      <c r="W55" s="694"/>
      <c r="X55" s="695"/>
      <c r="Y55" s="698">
        <f t="shared" si="31"/>
        <v>7.8260869565217397E-2</v>
      </c>
      <c r="Z55" s="699"/>
      <c r="AA55" s="34">
        <f t="shared" si="32"/>
        <v>2.6256055124223607</v>
      </c>
      <c r="AB55" s="35">
        <f>(AA55/H55)</f>
        <v>1.1415676140966786E-2</v>
      </c>
      <c r="AC55" s="117">
        <v>0.03</v>
      </c>
      <c r="AD55" s="118">
        <f>(AC55)*H55</f>
        <v>6.8999999999999995</v>
      </c>
      <c r="AE55" s="727" t="s">
        <v>51</v>
      </c>
      <c r="AF55" s="728"/>
      <c r="AG55" s="729" t="s">
        <v>52</v>
      </c>
      <c r="AH55" s="730"/>
      <c r="AI55" s="729" t="s">
        <v>62</v>
      </c>
      <c r="AJ55" s="730"/>
      <c r="AK55" s="111"/>
      <c r="AL55" s="729"/>
      <c r="AM55" s="730"/>
      <c r="AN55" s="729"/>
      <c r="AO55" s="730"/>
      <c r="AP55" s="112" t="s">
        <v>316</v>
      </c>
      <c r="AQ55" s="116">
        <f>S55</f>
        <v>1.5</v>
      </c>
      <c r="AR55" s="399">
        <f>S55</f>
        <v>1.5</v>
      </c>
      <c r="AT55" s="428"/>
      <c r="AU55" s="428"/>
    </row>
    <row r="56" spans="2:47" ht="12.75" customHeight="1" x14ac:dyDescent="0.2">
      <c r="B56" s="677"/>
      <c r="C56" s="113" t="s">
        <v>122</v>
      </c>
      <c r="D56" s="88"/>
      <c r="E56" s="669" t="s">
        <v>123</v>
      </c>
      <c r="F56" s="654"/>
      <c r="G56" s="16">
        <v>2</v>
      </c>
      <c r="H56" s="16">
        <v>230</v>
      </c>
      <c r="I56" s="17">
        <v>3450</v>
      </c>
      <c r="J56" s="16">
        <v>6</v>
      </c>
      <c r="K56" s="50">
        <v>1.25</v>
      </c>
      <c r="L56" s="27">
        <v>0.2</v>
      </c>
      <c r="M56" s="27">
        <v>0.25</v>
      </c>
      <c r="N56" s="500">
        <f>J56*K56*I56*L56*M56</f>
        <v>1293.75</v>
      </c>
      <c r="O56" s="30">
        <v>0.85</v>
      </c>
      <c r="P56" s="18">
        <f>IF(G56=3,(N56)/(SQRT(3)*H56*O56),(N56)/(H56*O56))</f>
        <v>6.617647058823529</v>
      </c>
      <c r="Q56" s="115">
        <v>16</v>
      </c>
      <c r="R56" s="65">
        <f>IF(G56=3,N56*U56/($L$2*AD56*H56),2*N56*U56/($L$2*AD56*H56))</f>
        <v>0.47166149068322982</v>
      </c>
      <c r="S56" s="116">
        <v>1.5</v>
      </c>
      <c r="T56" s="21">
        <f>24*0.75</f>
        <v>18</v>
      </c>
      <c r="U56" s="99">
        <v>27</v>
      </c>
      <c r="V56" s="693">
        <f t="shared" si="30"/>
        <v>34.931249999999999</v>
      </c>
      <c r="W56" s="694"/>
      <c r="X56" s="695"/>
      <c r="Y56" s="698">
        <f t="shared" si="31"/>
        <v>3.6160714285714284</v>
      </c>
      <c r="Z56" s="699"/>
      <c r="AA56" s="34">
        <f t="shared" si="32"/>
        <v>6.1634160714285713</v>
      </c>
      <c r="AB56" s="35">
        <f>(AA56/H56)</f>
        <v>2.6797461180124223E-2</v>
      </c>
      <c r="AC56" s="117">
        <v>0.05</v>
      </c>
      <c r="AD56" s="118">
        <f>(AC56)*H56</f>
        <v>11.5</v>
      </c>
      <c r="AE56" s="727" t="s">
        <v>51</v>
      </c>
      <c r="AF56" s="728"/>
      <c r="AG56" s="729" t="s">
        <v>52</v>
      </c>
      <c r="AH56" s="730"/>
      <c r="AI56" s="729" t="s">
        <v>62</v>
      </c>
      <c r="AJ56" s="730"/>
      <c r="AK56" s="111"/>
      <c r="AL56" s="729"/>
      <c r="AM56" s="730"/>
      <c r="AN56" s="729"/>
      <c r="AO56" s="730"/>
      <c r="AP56" s="112" t="s">
        <v>316</v>
      </c>
      <c r="AQ56" s="116">
        <f>S56</f>
        <v>1.5</v>
      </c>
      <c r="AR56" s="399">
        <f>S56</f>
        <v>1.5</v>
      </c>
      <c r="AT56" s="428"/>
      <c r="AU56" s="428"/>
    </row>
    <row r="57" spans="2:47" ht="12.75" customHeight="1" x14ac:dyDescent="0.2">
      <c r="B57" s="677"/>
      <c r="C57" s="113"/>
      <c r="D57" s="88"/>
      <c r="E57" s="666"/>
      <c r="F57" s="667"/>
      <c r="G57" s="16"/>
      <c r="H57" s="16"/>
      <c r="I57" s="17"/>
      <c r="J57" s="16"/>
      <c r="K57" s="50"/>
      <c r="L57" s="27"/>
      <c r="M57" s="27"/>
      <c r="N57" s="32"/>
      <c r="O57" s="30"/>
      <c r="P57" s="18"/>
      <c r="Q57" s="115"/>
      <c r="R57" s="65"/>
      <c r="S57" s="116"/>
      <c r="T57" s="21"/>
      <c r="U57" s="99"/>
      <c r="V57" s="48"/>
      <c r="W57" s="49"/>
      <c r="X57" s="50"/>
      <c r="Y57" s="139"/>
      <c r="Z57" s="140"/>
      <c r="AA57" s="34"/>
      <c r="AB57" s="35"/>
      <c r="AC57" s="117"/>
      <c r="AD57" s="118"/>
      <c r="AE57" s="52"/>
      <c r="AF57" s="53"/>
      <c r="AG57" s="54"/>
      <c r="AH57" s="55"/>
      <c r="AI57" s="54"/>
      <c r="AJ57" s="55"/>
      <c r="AK57" s="111"/>
      <c r="AL57" s="54"/>
      <c r="AM57" s="55"/>
      <c r="AN57" s="54"/>
      <c r="AO57" s="55"/>
      <c r="AP57" s="37"/>
      <c r="AQ57" s="116"/>
      <c r="AR57" s="399"/>
      <c r="AT57" s="428"/>
      <c r="AU57" s="428"/>
    </row>
    <row r="58" spans="2:47" ht="12.75" customHeight="1" x14ac:dyDescent="0.2">
      <c r="B58" s="677"/>
      <c r="C58" s="88" t="s">
        <v>124</v>
      </c>
      <c r="D58" s="177"/>
      <c r="E58" s="668" t="s">
        <v>125</v>
      </c>
      <c r="F58" s="668"/>
      <c r="G58" s="128">
        <v>3</v>
      </c>
      <c r="H58" s="178">
        <v>400</v>
      </c>
      <c r="I58" s="179">
        <f>SUM(I59:I63)</f>
        <v>12800</v>
      </c>
      <c r="J58" s="178">
        <v>1</v>
      </c>
      <c r="K58" s="180">
        <v>1.25</v>
      </c>
      <c r="L58" s="181">
        <v>1</v>
      </c>
      <c r="M58" s="28">
        <v>1</v>
      </c>
      <c r="N58" s="500">
        <f>J58*K58*I58*L58*M58</f>
        <v>16000</v>
      </c>
      <c r="O58" s="182">
        <v>0.85</v>
      </c>
      <c r="P58" s="18">
        <f>IF(G58=3,(N58)/(SQRT(3)*H58*O58),(N58)/(H58*O58))</f>
        <v>27.169424432452978</v>
      </c>
      <c r="Q58" s="115">
        <v>32</v>
      </c>
      <c r="R58" s="65">
        <f>IF(G58=3,N58*U58/($L$2*AD58*H58),2*N58*U58/($L$2*AD58*H58))</f>
        <v>0.39285714285714285</v>
      </c>
      <c r="S58" s="116">
        <v>6</v>
      </c>
      <c r="T58" s="21">
        <f>46*0.75</f>
        <v>34.5</v>
      </c>
      <c r="U58" s="99">
        <v>11</v>
      </c>
      <c r="V58" s="693">
        <f t="shared" ref="V58" si="33">N58/1000*U58</f>
        <v>176</v>
      </c>
      <c r="W58" s="694"/>
      <c r="X58" s="695"/>
      <c r="Y58" s="698">
        <f t="shared" ref="Y58" si="34">IF(G58=3,N58*U58/($L$2*S58*H58),2*N58*U58/($L$2*S58*H58))</f>
        <v>1.3095238095238095</v>
      </c>
      <c r="Z58" s="699"/>
      <c r="AA58" s="34">
        <f t="shared" si="32"/>
        <v>3.8568684523809527</v>
      </c>
      <c r="AB58" s="35">
        <f>(AA58/H58)</f>
        <v>9.6421711309523823E-3</v>
      </c>
      <c r="AC58" s="117">
        <v>0.05</v>
      </c>
      <c r="AD58" s="118">
        <f>(AC58)*H58</f>
        <v>20</v>
      </c>
      <c r="AE58" s="727" t="s">
        <v>51</v>
      </c>
      <c r="AF58" s="728"/>
      <c r="AG58" s="729" t="s">
        <v>52</v>
      </c>
      <c r="AH58" s="730"/>
      <c r="AI58" s="729" t="s">
        <v>62</v>
      </c>
      <c r="AJ58" s="730"/>
      <c r="AK58" s="111"/>
      <c r="AL58" s="109"/>
      <c r="AM58" s="110"/>
      <c r="AN58" s="109"/>
      <c r="AO58" s="110"/>
      <c r="AP58" s="112" t="s">
        <v>316</v>
      </c>
      <c r="AQ58" s="128">
        <f>S58</f>
        <v>6</v>
      </c>
      <c r="AR58" s="400">
        <f>S58</f>
        <v>6</v>
      </c>
      <c r="AT58" s="428"/>
      <c r="AU58" s="428"/>
    </row>
    <row r="59" spans="2:47" ht="12.75" customHeight="1" x14ac:dyDescent="0.2">
      <c r="B59" s="677"/>
      <c r="C59" s="183" t="s">
        <v>126</v>
      </c>
      <c r="D59" s="184"/>
      <c r="E59" s="622" t="s">
        <v>127</v>
      </c>
      <c r="F59" s="623"/>
      <c r="G59" s="123">
        <v>2</v>
      </c>
      <c r="H59" s="123">
        <v>230</v>
      </c>
      <c r="I59" s="124">
        <v>2300</v>
      </c>
      <c r="J59" s="123">
        <v>1</v>
      </c>
      <c r="K59" s="125">
        <v>1.25</v>
      </c>
      <c r="L59" s="126">
        <v>1</v>
      </c>
      <c r="M59" s="126">
        <v>1</v>
      </c>
      <c r="N59" s="505">
        <f>J59*K59*I59*L59*M59</f>
        <v>2875</v>
      </c>
      <c r="O59" s="185"/>
      <c r="P59" s="18"/>
      <c r="Q59" s="187"/>
      <c r="R59" s="65"/>
      <c r="S59" s="188"/>
      <c r="T59" s="189"/>
      <c r="U59" s="190"/>
      <c r="V59" s="720"/>
      <c r="W59" s="721"/>
      <c r="X59" s="722"/>
      <c r="Y59" s="723"/>
      <c r="Z59" s="724"/>
      <c r="AA59" s="191"/>
      <c r="AB59" s="192"/>
      <c r="AC59" s="193"/>
      <c r="AD59" s="194"/>
      <c r="AE59" s="725"/>
      <c r="AF59" s="726"/>
      <c r="AG59" s="725"/>
      <c r="AH59" s="726"/>
      <c r="AI59" s="725"/>
      <c r="AJ59" s="726"/>
      <c r="AK59" s="111"/>
      <c r="AL59" s="729"/>
      <c r="AM59" s="730"/>
      <c r="AN59" s="729"/>
      <c r="AO59" s="730"/>
      <c r="AP59" s="195"/>
      <c r="AQ59" s="188"/>
      <c r="AR59" s="403"/>
      <c r="AT59" s="428"/>
      <c r="AU59" s="428"/>
    </row>
    <row r="60" spans="2:47" ht="12.75" customHeight="1" x14ac:dyDescent="0.2">
      <c r="B60" s="677"/>
      <c r="C60" s="183" t="s">
        <v>128</v>
      </c>
      <c r="D60" s="184"/>
      <c r="E60" s="647" t="s">
        <v>129</v>
      </c>
      <c r="F60" s="648"/>
      <c r="G60" s="123">
        <v>3</v>
      </c>
      <c r="H60" s="123">
        <v>400</v>
      </c>
      <c r="I60" s="124">
        <v>3500</v>
      </c>
      <c r="J60" s="123">
        <v>1</v>
      </c>
      <c r="K60" s="125">
        <v>1.25</v>
      </c>
      <c r="L60" s="126">
        <v>1</v>
      </c>
      <c r="M60" s="126">
        <v>1</v>
      </c>
      <c r="N60" s="505">
        <f>J60*K60*I60*L60*M60</f>
        <v>4375</v>
      </c>
      <c r="O60" s="185"/>
      <c r="P60" s="18"/>
      <c r="Q60" s="187"/>
      <c r="R60" s="65"/>
      <c r="S60" s="188"/>
      <c r="T60" s="189"/>
      <c r="U60" s="190"/>
      <c r="V60" s="720"/>
      <c r="W60" s="721"/>
      <c r="X60" s="722"/>
      <c r="Y60" s="723"/>
      <c r="Z60" s="724"/>
      <c r="AA60" s="191"/>
      <c r="AB60" s="192"/>
      <c r="AC60" s="193"/>
      <c r="AD60" s="194"/>
      <c r="AE60" s="725"/>
      <c r="AF60" s="726"/>
      <c r="AG60" s="725"/>
      <c r="AH60" s="726"/>
      <c r="AI60" s="725"/>
      <c r="AJ60" s="726"/>
      <c r="AK60" s="111"/>
      <c r="AL60" s="729"/>
      <c r="AM60" s="730"/>
      <c r="AN60" s="729"/>
      <c r="AO60" s="730"/>
      <c r="AP60" s="195"/>
      <c r="AQ60" s="188"/>
      <c r="AR60" s="403"/>
      <c r="AT60" s="428"/>
      <c r="AU60" s="428"/>
    </row>
    <row r="61" spans="2:47" ht="12.75" customHeight="1" x14ac:dyDescent="0.2">
      <c r="B61" s="677"/>
      <c r="C61" s="183" t="s">
        <v>130</v>
      </c>
      <c r="D61" s="196"/>
      <c r="E61" s="626" t="s">
        <v>131</v>
      </c>
      <c r="F61" s="627"/>
      <c r="G61" s="123">
        <v>3</v>
      </c>
      <c r="H61" s="123">
        <v>400</v>
      </c>
      <c r="I61" s="124">
        <v>3500</v>
      </c>
      <c r="J61" s="123">
        <v>1</v>
      </c>
      <c r="K61" s="125">
        <v>1.25</v>
      </c>
      <c r="L61" s="126">
        <v>1</v>
      </c>
      <c r="M61" s="126">
        <v>1</v>
      </c>
      <c r="N61" s="505">
        <f>J61*K61*I61*L61*M61</f>
        <v>4375</v>
      </c>
      <c r="O61" s="185"/>
      <c r="P61" s="18"/>
      <c r="Q61" s="187"/>
      <c r="R61" s="65"/>
      <c r="S61" s="188"/>
      <c r="T61" s="189"/>
      <c r="U61" s="190"/>
      <c r="V61" s="720"/>
      <c r="W61" s="721"/>
      <c r="X61" s="722"/>
      <c r="Y61" s="723"/>
      <c r="Z61" s="724"/>
      <c r="AA61" s="191"/>
      <c r="AB61" s="192"/>
      <c r="AC61" s="193"/>
      <c r="AD61" s="194"/>
      <c r="AE61" s="725"/>
      <c r="AF61" s="726"/>
      <c r="AG61" s="725"/>
      <c r="AH61" s="726"/>
      <c r="AI61" s="725"/>
      <c r="AJ61" s="726"/>
      <c r="AK61" s="111"/>
      <c r="AL61" s="729"/>
      <c r="AM61" s="730"/>
      <c r="AN61" s="729"/>
      <c r="AO61" s="730"/>
      <c r="AP61" s="195"/>
      <c r="AQ61" s="188"/>
      <c r="AR61" s="403"/>
      <c r="AT61" s="428"/>
      <c r="AU61" s="428"/>
    </row>
    <row r="62" spans="2:47" ht="12.75" customHeight="1" x14ac:dyDescent="0.2">
      <c r="B62" s="677"/>
      <c r="C62" s="183" t="s">
        <v>132</v>
      </c>
      <c r="D62" s="196"/>
      <c r="E62" s="662" t="s">
        <v>133</v>
      </c>
      <c r="F62" s="663"/>
      <c r="G62" s="123">
        <v>3</v>
      </c>
      <c r="H62" s="123">
        <v>400</v>
      </c>
      <c r="I62" s="124">
        <v>3500</v>
      </c>
      <c r="J62" s="123">
        <v>1</v>
      </c>
      <c r="K62" s="125">
        <v>1.25</v>
      </c>
      <c r="L62" s="126">
        <v>1</v>
      </c>
      <c r="M62" s="126">
        <v>1</v>
      </c>
      <c r="N62" s="505">
        <f>J62*K62*I62*L62*M62</f>
        <v>4375</v>
      </c>
      <c r="O62" s="185"/>
      <c r="P62" s="18"/>
      <c r="Q62" s="187"/>
      <c r="R62" s="65"/>
      <c r="S62" s="188"/>
      <c r="T62" s="189"/>
      <c r="U62" s="190"/>
      <c r="V62" s="720"/>
      <c r="W62" s="721"/>
      <c r="X62" s="722"/>
      <c r="Y62" s="723"/>
      <c r="Z62" s="724"/>
      <c r="AA62" s="191"/>
      <c r="AB62" s="192"/>
      <c r="AC62" s="193"/>
      <c r="AD62" s="194"/>
      <c r="AE62" s="725"/>
      <c r="AF62" s="726"/>
      <c r="AG62" s="725"/>
      <c r="AH62" s="726"/>
      <c r="AI62" s="725"/>
      <c r="AJ62" s="726"/>
      <c r="AK62" s="111"/>
      <c r="AL62" s="54"/>
      <c r="AM62" s="55"/>
      <c r="AN62" s="54"/>
      <c r="AO62" s="55"/>
      <c r="AP62" s="195"/>
      <c r="AQ62" s="188"/>
      <c r="AR62" s="403"/>
      <c r="AT62" s="428"/>
      <c r="AU62" s="428"/>
    </row>
    <row r="63" spans="2:47" ht="12.75" customHeight="1" x14ac:dyDescent="0.2">
      <c r="B63" s="677"/>
      <c r="C63" s="197"/>
      <c r="D63" s="196"/>
      <c r="E63" s="660"/>
      <c r="F63" s="661"/>
      <c r="G63" s="200"/>
      <c r="H63" s="200"/>
      <c r="I63" s="201"/>
      <c r="J63" s="200"/>
      <c r="K63" s="202"/>
      <c r="L63" s="203"/>
      <c r="M63" s="203"/>
      <c r="N63" s="506"/>
      <c r="O63" s="185"/>
      <c r="P63" s="18"/>
      <c r="Q63" s="187"/>
      <c r="R63" s="65"/>
      <c r="S63" s="188"/>
      <c r="T63" s="189"/>
      <c r="U63" s="190"/>
      <c r="V63" s="204"/>
      <c r="W63" s="205"/>
      <c r="X63" s="202"/>
      <c r="Y63" s="206"/>
      <c r="Z63" s="207"/>
      <c r="AA63" s="191"/>
      <c r="AB63" s="192"/>
      <c r="AC63" s="193"/>
      <c r="AD63" s="194"/>
      <c r="AE63" s="208"/>
      <c r="AF63" s="209"/>
      <c r="AG63" s="208"/>
      <c r="AH63" s="209"/>
      <c r="AI63" s="208"/>
      <c r="AJ63" s="209"/>
      <c r="AK63" s="111"/>
      <c r="AL63" s="54"/>
      <c r="AM63" s="55"/>
      <c r="AN63" s="54"/>
      <c r="AO63" s="55"/>
      <c r="AP63" s="195"/>
      <c r="AQ63" s="188"/>
      <c r="AR63" s="403"/>
      <c r="AT63" s="428"/>
      <c r="AU63" s="428"/>
    </row>
    <row r="64" spans="2:47" ht="12.75" customHeight="1" x14ac:dyDescent="0.2">
      <c r="B64" s="677"/>
      <c r="C64" s="214" t="s">
        <v>134</v>
      </c>
      <c r="D64" s="169"/>
      <c r="E64" s="630" t="s">
        <v>135</v>
      </c>
      <c r="F64" s="631"/>
      <c r="G64" s="16">
        <v>2</v>
      </c>
      <c r="H64" s="16">
        <v>230</v>
      </c>
      <c r="I64" s="17">
        <v>300</v>
      </c>
      <c r="J64" s="16">
        <v>1</v>
      </c>
      <c r="K64" s="50">
        <v>1.25</v>
      </c>
      <c r="L64" s="27">
        <v>1</v>
      </c>
      <c r="M64" s="27">
        <v>1</v>
      </c>
      <c r="N64" s="500">
        <f>J64*K64*I64*L64*M64</f>
        <v>375</v>
      </c>
      <c r="O64" s="30">
        <v>0.85</v>
      </c>
      <c r="P64" s="18">
        <f>IF(G64=3,(N64)/(SQRT(3)*H64*O64),(N64)/(H64*O64))</f>
        <v>1.918158567774936</v>
      </c>
      <c r="Q64" s="176">
        <v>10</v>
      </c>
      <c r="R64" s="65">
        <f>IF(G64=3,N64*U64/($L$2*AD64*H64),2*N64*U64/($L$2*AD64*H64))</f>
        <v>7.0888468809073721E-2</v>
      </c>
      <c r="S64" s="215">
        <v>1.5</v>
      </c>
      <c r="T64" s="216">
        <f>24*0.75</f>
        <v>18</v>
      </c>
      <c r="U64" s="99">
        <v>14</v>
      </c>
      <c r="V64" s="693">
        <f t="shared" ref="V64" si="35">N64/1000*U64</f>
        <v>5.25</v>
      </c>
      <c r="W64" s="694"/>
      <c r="X64" s="695"/>
      <c r="Y64" s="698">
        <f t="shared" ref="Y64" si="36">IF(G64=3,N64*U64/($L$2*S64*H64),2*N64*U64/($L$2*S64*H64))</f>
        <v>0.54347826086956519</v>
      </c>
      <c r="Z64" s="699"/>
      <c r="AA64" s="156">
        <f>Y64+$AA$40</f>
        <v>3.0908229037267088</v>
      </c>
      <c r="AB64" s="35">
        <f>(AA64/H64)</f>
        <v>1.343836045098569E-2</v>
      </c>
      <c r="AC64" s="117">
        <v>0.05</v>
      </c>
      <c r="AD64" s="118">
        <f>(AC64)*H64</f>
        <v>11.5</v>
      </c>
      <c r="AE64" s="727" t="s">
        <v>51</v>
      </c>
      <c r="AF64" s="728"/>
      <c r="AG64" s="729" t="s">
        <v>52</v>
      </c>
      <c r="AH64" s="730"/>
      <c r="AI64" s="729" t="s">
        <v>62</v>
      </c>
      <c r="AJ64" s="730"/>
      <c r="AK64" s="111"/>
      <c r="AL64" s="729"/>
      <c r="AM64" s="730"/>
      <c r="AN64" s="729"/>
      <c r="AO64" s="730"/>
      <c r="AP64" s="112" t="s">
        <v>316</v>
      </c>
      <c r="AQ64" s="116">
        <f>S64</f>
        <v>1.5</v>
      </c>
      <c r="AR64" s="399">
        <f>S64</f>
        <v>1.5</v>
      </c>
      <c r="AT64" s="428"/>
      <c r="AU64" s="428"/>
    </row>
    <row r="65" spans="2:47" ht="12.75" customHeight="1" x14ac:dyDescent="0.2">
      <c r="B65" s="677"/>
      <c r="C65" s="15"/>
      <c r="D65" s="169"/>
      <c r="E65" s="658"/>
      <c r="F65" s="659"/>
      <c r="G65" s="16"/>
      <c r="H65" s="16"/>
      <c r="I65" s="17"/>
      <c r="J65" s="16"/>
      <c r="K65" s="16"/>
      <c r="L65" s="27"/>
      <c r="M65" s="27"/>
      <c r="N65" s="32"/>
      <c r="O65" s="95"/>
      <c r="P65" s="18"/>
      <c r="Q65" s="176"/>
      <c r="R65" s="65"/>
      <c r="S65" s="33"/>
      <c r="T65" s="33"/>
      <c r="U65" s="99"/>
      <c r="V65" s="693"/>
      <c r="W65" s="694"/>
      <c r="X65" s="695"/>
      <c r="Y65" s="696"/>
      <c r="Z65" s="697"/>
      <c r="AA65" s="34"/>
      <c r="AB65" s="35"/>
      <c r="AC65" s="51"/>
      <c r="AD65" s="118"/>
      <c r="AE65" s="727"/>
      <c r="AF65" s="728"/>
      <c r="AG65" s="729"/>
      <c r="AH65" s="730"/>
      <c r="AI65" s="729"/>
      <c r="AJ65" s="730"/>
      <c r="AK65" s="111"/>
      <c r="AL65" s="729"/>
      <c r="AM65" s="730"/>
      <c r="AN65" s="729"/>
      <c r="AO65" s="730"/>
      <c r="AP65" s="37"/>
      <c r="AQ65" s="33"/>
      <c r="AR65" s="39"/>
      <c r="AT65" s="428"/>
      <c r="AU65" s="428"/>
    </row>
    <row r="66" spans="2:47" ht="12.75" customHeight="1" x14ac:dyDescent="0.2">
      <c r="B66" s="677"/>
      <c r="C66" s="214" t="s">
        <v>136</v>
      </c>
      <c r="D66" s="15"/>
      <c r="E66" s="643" t="s">
        <v>137</v>
      </c>
      <c r="F66" s="657"/>
      <c r="G66" s="178">
        <v>2</v>
      </c>
      <c r="H66" s="178">
        <v>230</v>
      </c>
      <c r="I66" s="179">
        <f>SUM(I67:I74)</f>
        <v>400</v>
      </c>
      <c r="J66" s="178">
        <v>1</v>
      </c>
      <c r="K66" s="180">
        <v>1.25</v>
      </c>
      <c r="L66" s="28">
        <v>1</v>
      </c>
      <c r="M66" s="28">
        <v>1</v>
      </c>
      <c r="N66" s="500">
        <f>J66*K66*I66*L66*M66</f>
        <v>500</v>
      </c>
      <c r="O66" s="182">
        <v>0.85</v>
      </c>
      <c r="P66" s="18">
        <f>IF(G66=3,(N66)/(SQRT(3)*H66*O66),(N66)/(H66*O66))</f>
        <v>2.5575447570332481</v>
      </c>
      <c r="Q66" s="176">
        <v>10</v>
      </c>
      <c r="R66" s="65">
        <f>IF(G66=3,N66*U66/($L$2*AD66*H66),2*N66*U66/($L$2*AD66*H66))</f>
        <v>0.22954361328652445</v>
      </c>
      <c r="S66" s="215">
        <v>1.5</v>
      </c>
      <c r="T66" s="216">
        <f>24*0.75</f>
        <v>18</v>
      </c>
      <c r="U66" s="99">
        <v>34</v>
      </c>
      <c r="V66" s="693">
        <f t="shared" ref="V66" si="37">N66/1000*U66</f>
        <v>17</v>
      </c>
      <c r="W66" s="694"/>
      <c r="X66" s="695"/>
      <c r="Y66" s="698">
        <f t="shared" ref="Y66" si="38">IF(G66=3,N66*U66/($L$2*S66*H66),2*N66*U66/($L$2*S66*H66))</f>
        <v>1.7598343685300206</v>
      </c>
      <c r="Z66" s="699"/>
      <c r="AA66" s="156">
        <f>Y66+$AA$40</f>
        <v>4.3071790113871637</v>
      </c>
      <c r="AB66" s="35">
        <f>(AA66/H66)</f>
        <v>1.8726865266900712E-2</v>
      </c>
      <c r="AC66" s="117">
        <v>0.05</v>
      </c>
      <c r="AD66" s="118">
        <f>(AC66)*H66</f>
        <v>11.5</v>
      </c>
      <c r="AE66" s="727" t="s">
        <v>51</v>
      </c>
      <c r="AF66" s="728"/>
      <c r="AG66" s="729" t="s">
        <v>52</v>
      </c>
      <c r="AH66" s="730"/>
      <c r="AI66" s="729" t="s">
        <v>62</v>
      </c>
      <c r="AJ66" s="730"/>
      <c r="AK66" s="565"/>
      <c r="AL66" s="718"/>
      <c r="AM66" s="719"/>
      <c r="AN66" s="718"/>
      <c r="AO66" s="719"/>
      <c r="AP66" s="112" t="s">
        <v>316</v>
      </c>
      <c r="AQ66" s="116">
        <f>S66</f>
        <v>1.5</v>
      </c>
      <c r="AR66" s="399">
        <f>S66</f>
        <v>1.5</v>
      </c>
      <c r="AT66" s="428"/>
      <c r="AU66" s="428"/>
    </row>
    <row r="67" spans="2:47" ht="12.75" customHeight="1" x14ac:dyDescent="0.2">
      <c r="B67" s="677"/>
      <c r="C67" s="183" t="s">
        <v>138</v>
      </c>
      <c r="D67" s="184"/>
      <c r="E67" s="622" t="s">
        <v>139</v>
      </c>
      <c r="F67" s="623"/>
      <c r="G67" s="123">
        <v>2</v>
      </c>
      <c r="H67" s="123">
        <v>230</v>
      </c>
      <c r="I67" s="124">
        <v>50</v>
      </c>
      <c r="J67" s="123">
        <v>1</v>
      </c>
      <c r="K67" s="125">
        <v>1</v>
      </c>
      <c r="L67" s="126">
        <v>1</v>
      </c>
      <c r="M67" s="126">
        <v>1</v>
      </c>
      <c r="N67" s="507"/>
      <c r="O67" s="30"/>
      <c r="P67" s="18"/>
      <c r="Q67" s="97"/>
      <c r="R67" s="65"/>
      <c r="S67" s="21"/>
      <c r="T67" s="33"/>
      <c r="U67" s="99"/>
      <c r="V67" s="693"/>
      <c r="W67" s="694"/>
      <c r="X67" s="695"/>
      <c r="Y67" s="731"/>
      <c r="Z67" s="732"/>
      <c r="AA67" s="34"/>
      <c r="AB67" s="51"/>
      <c r="AC67" s="51"/>
      <c r="AD67" s="51"/>
      <c r="AE67" s="727"/>
      <c r="AF67" s="728"/>
      <c r="AG67" s="729"/>
      <c r="AH67" s="730"/>
      <c r="AI67" s="729"/>
      <c r="AJ67" s="730"/>
      <c r="AK67" s="111"/>
      <c r="AL67" s="729"/>
      <c r="AM67" s="730"/>
      <c r="AN67" s="729"/>
      <c r="AO67" s="730"/>
      <c r="AP67" s="37"/>
      <c r="AQ67" s="21"/>
      <c r="AR67" s="401"/>
      <c r="AT67" s="428"/>
      <c r="AU67" s="428"/>
    </row>
    <row r="68" spans="2:47" ht="12.75" customHeight="1" x14ac:dyDescent="0.2">
      <c r="B68" s="677"/>
      <c r="C68" s="183" t="s">
        <v>140</v>
      </c>
      <c r="D68" s="184"/>
      <c r="E68" s="622" t="s">
        <v>141</v>
      </c>
      <c r="F68" s="623"/>
      <c r="G68" s="123">
        <v>2</v>
      </c>
      <c r="H68" s="123">
        <v>230</v>
      </c>
      <c r="I68" s="124">
        <v>50</v>
      </c>
      <c r="J68" s="123">
        <v>1</v>
      </c>
      <c r="K68" s="125">
        <v>1</v>
      </c>
      <c r="L68" s="126">
        <v>1</v>
      </c>
      <c r="M68" s="126">
        <v>1</v>
      </c>
      <c r="N68" s="507"/>
      <c r="O68" s="30"/>
      <c r="P68" s="18"/>
      <c r="Q68" s="97"/>
      <c r="R68" s="65"/>
      <c r="S68" s="21"/>
      <c r="T68" s="33"/>
      <c r="U68" s="99"/>
      <c r="V68" s="693"/>
      <c r="W68" s="694"/>
      <c r="X68" s="695"/>
      <c r="Y68" s="731"/>
      <c r="Z68" s="732"/>
      <c r="AA68" s="34"/>
      <c r="AB68" s="51"/>
      <c r="AC68" s="51"/>
      <c r="AD68" s="51"/>
      <c r="AE68" s="727"/>
      <c r="AF68" s="728"/>
      <c r="AG68" s="729"/>
      <c r="AH68" s="730"/>
      <c r="AI68" s="729"/>
      <c r="AJ68" s="730"/>
      <c r="AK68" s="111"/>
      <c r="AL68" s="729"/>
      <c r="AM68" s="730"/>
      <c r="AN68" s="729"/>
      <c r="AO68" s="730"/>
      <c r="AP68" s="37"/>
      <c r="AQ68" s="21"/>
      <c r="AR68" s="401"/>
      <c r="AT68" s="428"/>
      <c r="AU68" s="428"/>
    </row>
    <row r="69" spans="2:47" ht="12.75" customHeight="1" x14ac:dyDescent="0.2">
      <c r="B69" s="677"/>
      <c r="C69" s="183" t="s">
        <v>142</v>
      </c>
      <c r="D69" s="184"/>
      <c r="E69" s="622" t="s">
        <v>143</v>
      </c>
      <c r="F69" s="623"/>
      <c r="G69" s="123">
        <v>2</v>
      </c>
      <c r="H69" s="123">
        <v>230</v>
      </c>
      <c r="I69" s="124">
        <v>50</v>
      </c>
      <c r="J69" s="123">
        <v>1</v>
      </c>
      <c r="K69" s="125">
        <v>1</v>
      </c>
      <c r="L69" s="126">
        <v>1</v>
      </c>
      <c r="M69" s="126">
        <v>1</v>
      </c>
      <c r="N69" s="507"/>
      <c r="O69" s="30"/>
      <c r="P69" s="18"/>
      <c r="Q69" s="97"/>
      <c r="R69" s="65"/>
      <c r="S69" s="21"/>
      <c r="T69" s="33"/>
      <c r="U69" s="99"/>
      <c r="V69" s="693"/>
      <c r="W69" s="694"/>
      <c r="X69" s="695"/>
      <c r="Y69" s="731"/>
      <c r="Z69" s="732"/>
      <c r="AA69" s="34"/>
      <c r="AB69" s="51"/>
      <c r="AC69" s="51"/>
      <c r="AD69" s="51"/>
      <c r="AE69" s="727"/>
      <c r="AF69" s="728"/>
      <c r="AG69" s="729"/>
      <c r="AH69" s="730"/>
      <c r="AI69" s="729"/>
      <c r="AJ69" s="730"/>
      <c r="AK69" s="111"/>
      <c r="AL69" s="729"/>
      <c r="AM69" s="730"/>
      <c r="AN69" s="729"/>
      <c r="AO69" s="730"/>
      <c r="AP69" s="37"/>
      <c r="AQ69" s="21"/>
      <c r="AR69" s="401"/>
      <c r="AT69" s="428"/>
      <c r="AU69" s="428"/>
    </row>
    <row r="70" spans="2:47" ht="12.75" customHeight="1" x14ac:dyDescent="0.2">
      <c r="B70" s="677"/>
      <c r="C70" s="183" t="s">
        <v>144</v>
      </c>
      <c r="D70" s="184"/>
      <c r="E70" s="622" t="s">
        <v>145</v>
      </c>
      <c r="F70" s="623"/>
      <c r="G70" s="123">
        <v>2</v>
      </c>
      <c r="H70" s="123">
        <v>230</v>
      </c>
      <c r="I70" s="124">
        <v>50</v>
      </c>
      <c r="J70" s="123">
        <v>1</v>
      </c>
      <c r="K70" s="125">
        <v>1</v>
      </c>
      <c r="L70" s="126">
        <v>1</v>
      </c>
      <c r="M70" s="126">
        <v>1</v>
      </c>
      <c r="N70" s="507"/>
      <c r="O70" s="30"/>
      <c r="P70" s="18"/>
      <c r="Q70" s="97"/>
      <c r="R70" s="65"/>
      <c r="S70" s="21"/>
      <c r="T70" s="33"/>
      <c r="U70" s="99"/>
      <c r="V70" s="693"/>
      <c r="W70" s="694"/>
      <c r="X70" s="695"/>
      <c r="Y70" s="731"/>
      <c r="Z70" s="732"/>
      <c r="AA70" s="34"/>
      <c r="AB70" s="51"/>
      <c r="AC70" s="51"/>
      <c r="AD70" s="51"/>
      <c r="AE70" s="727"/>
      <c r="AF70" s="728"/>
      <c r="AG70" s="729"/>
      <c r="AH70" s="730"/>
      <c r="AI70" s="729"/>
      <c r="AJ70" s="730"/>
      <c r="AK70" s="111"/>
      <c r="AL70" s="729"/>
      <c r="AM70" s="730"/>
      <c r="AN70" s="729"/>
      <c r="AO70" s="730"/>
      <c r="AP70" s="37"/>
      <c r="AQ70" s="21"/>
      <c r="AR70" s="401"/>
      <c r="AT70" s="428"/>
      <c r="AU70" s="428"/>
    </row>
    <row r="71" spans="2:47" ht="12.75" customHeight="1" x14ac:dyDescent="0.2">
      <c r="B71" s="677"/>
      <c r="C71" s="183" t="s">
        <v>146</v>
      </c>
      <c r="D71" s="184"/>
      <c r="E71" s="622" t="s">
        <v>147</v>
      </c>
      <c r="F71" s="623"/>
      <c r="G71" s="123">
        <v>2</v>
      </c>
      <c r="H71" s="123">
        <v>230</v>
      </c>
      <c r="I71" s="124">
        <v>50</v>
      </c>
      <c r="J71" s="123">
        <v>1</v>
      </c>
      <c r="K71" s="125">
        <v>1</v>
      </c>
      <c r="L71" s="126">
        <v>1</v>
      </c>
      <c r="M71" s="126">
        <v>1</v>
      </c>
      <c r="N71" s="507"/>
      <c r="O71" s="30"/>
      <c r="P71" s="18"/>
      <c r="Q71" s="97"/>
      <c r="R71" s="65"/>
      <c r="S71" s="21"/>
      <c r="T71" s="33"/>
      <c r="U71" s="99"/>
      <c r="V71" s="693"/>
      <c r="W71" s="694"/>
      <c r="X71" s="695"/>
      <c r="Y71" s="731"/>
      <c r="Z71" s="732"/>
      <c r="AA71" s="34"/>
      <c r="AB71" s="51"/>
      <c r="AC71" s="51"/>
      <c r="AD71" s="51"/>
      <c r="AE71" s="727"/>
      <c r="AF71" s="728"/>
      <c r="AG71" s="729"/>
      <c r="AH71" s="730"/>
      <c r="AI71" s="729"/>
      <c r="AJ71" s="730"/>
      <c r="AK71" s="111"/>
      <c r="AL71" s="729"/>
      <c r="AM71" s="730"/>
      <c r="AN71" s="729"/>
      <c r="AO71" s="730"/>
      <c r="AP71" s="37"/>
      <c r="AQ71" s="21"/>
      <c r="AR71" s="401"/>
      <c r="AT71" s="428"/>
      <c r="AU71" s="428"/>
    </row>
    <row r="72" spans="2:47" ht="12.75" customHeight="1" x14ac:dyDescent="0.2">
      <c r="B72" s="677"/>
      <c r="C72" s="183" t="s">
        <v>148</v>
      </c>
      <c r="D72" s="184"/>
      <c r="E72" s="622" t="s">
        <v>149</v>
      </c>
      <c r="F72" s="623"/>
      <c r="G72" s="123">
        <v>2</v>
      </c>
      <c r="H72" s="123">
        <v>230</v>
      </c>
      <c r="I72" s="124">
        <v>50</v>
      </c>
      <c r="J72" s="123">
        <v>1</v>
      </c>
      <c r="K72" s="125">
        <v>1</v>
      </c>
      <c r="L72" s="126">
        <v>1</v>
      </c>
      <c r="M72" s="126">
        <v>1</v>
      </c>
      <c r="N72" s="507"/>
      <c r="O72" s="30"/>
      <c r="P72" s="18"/>
      <c r="Q72" s="97"/>
      <c r="R72" s="65"/>
      <c r="S72" s="21"/>
      <c r="T72" s="33"/>
      <c r="U72" s="99"/>
      <c r="V72" s="693"/>
      <c r="W72" s="694"/>
      <c r="X72" s="695"/>
      <c r="Y72" s="731"/>
      <c r="Z72" s="732"/>
      <c r="AA72" s="34"/>
      <c r="AB72" s="51"/>
      <c r="AC72" s="51"/>
      <c r="AD72" s="51"/>
      <c r="AE72" s="727"/>
      <c r="AF72" s="728"/>
      <c r="AG72" s="729"/>
      <c r="AH72" s="730"/>
      <c r="AI72" s="729"/>
      <c r="AJ72" s="730"/>
      <c r="AK72" s="111"/>
      <c r="AL72" s="729"/>
      <c r="AM72" s="730"/>
      <c r="AN72" s="729"/>
      <c r="AO72" s="730"/>
      <c r="AP72" s="37"/>
      <c r="AQ72" s="33"/>
      <c r="AR72" s="39"/>
      <c r="AT72" s="428"/>
      <c r="AU72" s="428"/>
    </row>
    <row r="73" spans="2:47" ht="12.75" customHeight="1" x14ac:dyDescent="0.2">
      <c r="B73" s="677"/>
      <c r="C73" s="183" t="s">
        <v>150</v>
      </c>
      <c r="D73" s="184"/>
      <c r="E73" s="622" t="s">
        <v>151</v>
      </c>
      <c r="F73" s="623"/>
      <c r="G73" s="123">
        <v>2</v>
      </c>
      <c r="H73" s="123">
        <v>230</v>
      </c>
      <c r="I73" s="124">
        <v>50</v>
      </c>
      <c r="J73" s="123">
        <v>1</v>
      </c>
      <c r="K73" s="125">
        <v>1</v>
      </c>
      <c r="L73" s="126">
        <v>1</v>
      </c>
      <c r="M73" s="126">
        <v>1</v>
      </c>
      <c r="N73" s="507"/>
      <c r="O73" s="30"/>
      <c r="P73" s="18"/>
      <c r="Q73" s="97"/>
      <c r="R73" s="65"/>
      <c r="S73" s="21"/>
      <c r="T73" s="33"/>
      <c r="U73" s="99"/>
      <c r="V73" s="693"/>
      <c r="W73" s="694"/>
      <c r="X73" s="695"/>
      <c r="Y73" s="731"/>
      <c r="Z73" s="732"/>
      <c r="AA73" s="34"/>
      <c r="AB73" s="51"/>
      <c r="AC73" s="51"/>
      <c r="AD73" s="51"/>
      <c r="AE73" s="727"/>
      <c r="AF73" s="728"/>
      <c r="AG73" s="729"/>
      <c r="AH73" s="730"/>
      <c r="AI73" s="729"/>
      <c r="AJ73" s="730"/>
      <c r="AK73" s="111"/>
      <c r="AL73" s="729"/>
      <c r="AM73" s="730"/>
      <c r="AN73" s="729"/>
      <c r="AO73" s="730"/>
      <c r="AP73" s="37"/>
      <c r="AQ73" s="33"/>
      <c r="AR73" s="39"/>
      <c r="AT73" s="428"/>
      <c r="AU73" s="428"/>
    </row>
    <row r="74" spans="2:47" ht="12.75" customHeight="1" x14ac:dyDescent="0.2">
      <c r="B74" s="677"/>
      <c r="C74" s="183" t="s">
        <v>152</v>
      </c>
      <c r="D74" s="184"/>
      <c r="E74" s="622" t="s">
        <v>153</v>
      </c>
      <c r="F74" s="623"/>
      <c r="G74" s="123">
        <v>2</v>
      </c>
      <c r="H74" s="123">
        <v>230</v>
      </c>
      <c r="I74" s="124">
        <v>50</v>
      </c>
      <c r="J74" s="123">
        <v>1</v>
      </c>
      <c r="K74" s="125">
        <v>1</v>
      </c>
      <c r="L74" s="126">
        <v>1</v>
      </c>
      <c r="M74" s="126">
        <v>1</v>
      </c>
      <c r="N74" s="507"/>
      <c r="O74" s="30"/>
      <c r="P74" s="18"/>
      <c r="Q74" s="97"/>
      <c r="R74" s="65"/>
      <c r="S74" s="21"/>
      <c r="T74" s="33"/>
      <c r="U74" s="99"/>
      <c r="V74" s="693"/>
      <c r="W74" s="694"/>
      <c r="X74" s="695"/>
      <c r="Y74" s="731"/>
      <c r="Z74" s="732"/>
      <c r="AA74" s="34"/>
      <c r="AB74" s="51"/>
      <c r="AC74" s="51"/>
      <c r="AD74" s="51"/>
      <c r="AE74" s="727"/>
      <c r="AF74" s="728"/>
      <c r="AG74" s="729"/>
      <c r="AH74" s="730"/>
      <c r="AI74" s="729"/>
      <c r="AJ74" s="730"/>
      <c r="AK74" s="111"/>
      <c r="AL74" s="729"/>
      <c r="AM74" s="730"/>
      <c r="AN74" s="729"/>
      <c r="AO74" s="730"/>
      <c r="AP74" s="37"/>
      <c r="AQ74" s="33"/>
      <c r="AR74" s="39"/>
      <c r="AT74" s="428"/>
      <c r="AU74" s="428"/>
    </row>
    <row r="75" spans="2:47" ht="12.75" customHeight="1" x14ac:dyDescent="0.2">
      <c r="B75" s="677"/>
      <c r="C75" s="15"/>
      <c r="D75" s="219"/>
      <c r="E75" s="220"/>
      <c r="F75" s="221"/>
      <c r="G75" s="222"/>
      <c r="H75" s="222"/>
      <c r="I75" s="223"/>
      <c r="J75" s="222"/>
      <c r="K75" s="224"/>
      <c r="L75" s="225"/>
      <c r="M75" s="225"/>
      <c r="N75" s="507"/>
      <c r="O75" s="30"/>
      <c r="P75" s="18"/>
      <c r="Q75" s="97"/>
      <c r="R75" s="65"/>
      <c r="S75" s="21"/>
      <c r="T75" s="33"/>
      <c r="U75" s="99"/>
      <c r="V75" s="48"/>
      <c r="W75" s="49"/>
      <c r="X75" s="50"/>
      <c r="Y75" s="226"/>
      <c r="Z75" s="227"/>
      <c r="AA75" s="34"/>
      <c r="AB75" s="51"/>
      <c r="AC75" s="51"/>
      <c r="AD75" s="51"/>
      <c r="AE75" s="52"/>
      <c r="AF75" s="53"/>
      <c r="AG75" s="54"/>
      <c r="AH75" s="55"/>
      <c r="AI75" s="54"/>
      <c r="AJ75" s="55"/>
      <c r="AK75" s="111"/>
      <c r="AL75" s="54"/>
      <c r="AM75" s="55"/>
      <c r="AN75" s="54"/>
      <c r="AO75" s="55"/>
      <c r="AP75" s="37"/>
      <c r="AQ75" s="33"/>
      <c r="AR75" s="39"/>
      <c r="AT75" s="428"/>
      <c r="AU75" s="428"/>
    </row>
    <row r="76" spans="2:47" ht="12.75" customHeight="1" x14ac:dyDescent="0.2">
      <c r="B76" s="677"/>
      <c r="C76" s="214" t="s">
        <v>154</v>
      </c>
      <c r="D76" s="169"/>
      <c r="E76" s="630" t="s">
        <v>155</v>
      </c>
      <c r="F76" s="631"/>
      <c r="G76" s="178">
        <v>2</v>
      </c>
      <c r="H76" s="178">
        <v>230</v>
      </c>
      <c r="I76" s="179">
        <f>350+300</f>
        <v>650</v>
      </c>
      <c r="J76" s="178">
        <v>1</v>
      </c>
      <c r="K76" s="180">
        <v>1</v>
      </c>
      <c r="L76" s="28">
        <v>1</v>
      </c>
      <c r="M76" s="28">
        <v>1</v>
      </c>
      <c r="N76" s="500">
        <f>J76*K76*I76*L76*M76</f>
        <v>650</v>
      </c>
      <c r="O76" s="182">
        <v>0.85</v>
      </c>
      <c r="P76" s="18">
        <f>IF(G76=3,(N76)/(SQRT(3)*H76*O76),(N76)/(H76*O76))</f>
        <v>3.3248081841432224</v>
      </c>
      <c r="Q76" s="176">
        <v>10</v>
      </c>
      <c r="R76" s="65">
        <f>IF(G76=3,N76*U76/($L$2*AD76*H76),2*N76*U76/($L$2*AD76*H76))</f>
        <v>0.24574669187145556</v>
      </c>
      <c r="S76" s="215">
        <v>1.5</v>
      </c>
      <c r="T76" s="216">
        <f>24*0.75</f>
        <v>18</v>
      </c>
      <c r="U76" s="99">
        <v>28</v>
      </c>
      <c r="V76" s="693">
        <f t="shared" ref="V76" si="39">N76/1000*U76</f>
        <v>18.2</v>
      </c>
      <c r="W76" s="694"/>
      <c r="X76" s="695"/>
      <c r="Y76" s="698">
        <f t="shared" ref="Y76" si="40">IF(G76=3,N76*U76/($L$2*S76*H76),2*N76*U76/($L$2*S76*H76))</f>
        <v>1.8840579710144927</v>
      </c>
      <c r="Z76" s="699"/>
      <c r="AA76" s="156">
        <f>Y76+$AA$40</f>
        <v>4.4314026138716365</v>
      </c>
      <c r="AB76" s="35">
        <f>(AA76/H76)</f>
        <v>1.9266967886398419E-2</v>
      </c>
      <c r="AC76" s="117">
        <v>0.05</v>
      </c>
      <c r="AD76" s="118">
        <f>(AC76)*H76</f>
        <v>11.5</v>
      </c>
      <c r="AE76" s="727" t="s">
        <v>51</v>
      </c>
      <c r="AF76" s="728"/>
      <c r="AG76" s="729" t="s">
        <v>52</v>
      </c>
      <c r="AH76" s="730"/>
      <c r="AI76" s="729" t="s">
        <v>62</v>
      </c>
      <c r="AJ76" s="730"/>
      <c r="AK76" s="565"/>
      <c r="AL76" s="718"/>
      <c r="AM76" s="719"/>
      <c r="AN76" s="718"/>
      <c r="AO76" s="719"/>
      <c r="AP76" s="112" t="s">
        <v>316</v>
      </c>
      <c r="AQ76" s="116">
        <f>S76</f>
        <v>1.5</v>
      </c>
      <c r="AR76" s="399">
        <f>S76</f>
        <v>1.5</v>
      </c>
      <c r="AT76" s="428"/>
      <c r="AU76" s="428"/>
    </row>
    <row r="77" spans="2:47" x14ac:dyDescent="0.2">
      <c r="B77" s="677"/>
      <c r="C77" s="15"/>
      <c r="D77" s="169"/>
      <c r="E77" s="228"/>
      <c r="F77" s="229"/>
      <c r="G77" s="178"/>
      <c r="H77" s="178"/>
      <c r="I77" s="179"/>
      <c r="J77" s="178"/>
      <c r="K77" s="180"/>
      <c r="L77" s="28"/>
      <c r="M77" s="28"/>
      <c r="N77" s="32"/>
      <c r="O77" s="182"/>
      <c r="P77" s="18"/>
      <c r="Q77" s="176"/>
      <c r="R77" s="65"/>
      <c r="S77" s="32"/>
      <c r="T77" s="32"/>
      <c r="U77" s="217"/>
      <c r="V77" s="230"/>
      <c r="W77" s="231"/>
      <c r="X77" s="180"/>
      <c r="Y77" s="232"/>
      <c r="Z77" s="233"/>
      <c r="AA77" s="34"/>
      <c r="AB77" s="35"/>
      <c r="AC77" s="218"/>
      <c r="AD77" s="118"/>
      <c r="AE77" s="52"/>
      <c r="AF77" s="53"/>
      <c r="AG77" s="234"/>
      <c r="AH77" s="235"/>
      <c r="AI77" s="234"/>
      <c r="AJ77" s="235"/>
      <c r="AK77" s="565"/>
      <c r="AL77" s="234"/>
      <c r="AM77" s="235"/>
      <c r="AN77" s="234"/>
      <c r="AO77" s="235"/>
      <c r="AP77" s="37"/>
      <c r="AQ77" s="33"/>
      <c r="AR77" s="39"/>
      <c r="AT77" s="428"/>
      <c r="AU77" s="428"/>
    </row>
    <row r="78" spans="2:47" ht="12.75" customHeight="1" x14ac:dyDescent="0.2">
      <c r="B78" s="677"/>
      <c r="C78" s="214" t="s">
        <v>156</v>
      </c>
      <c r="D78" s="169"/>
      <c r="E78" s="630" t="s">
        <v>157</v>
      </c>
      <c r="F78" s="631"/>
      <c r="G78" s="178">
        <v>3</v>
      </c>
      <c r="H78" s="178">
        <v>400</v>
      </c>
      <c r="I78" s="179">
        <f>SUM(I79:I83)</f>
        <v>12900</v>
      </c>
      <c r="J78" s="178">
        <v>1</v>
      </c>
      <c r="K78" s="180">
        <v>1</v>
      </c>
      <c r="L78" s="28">
        <v>1</v>
      </c>
      <c r="M78" s="28">
        <v>1</v>
      </c>
      <c r="N78" s="500">
        <f t="shared" ref="N78:N83" si="41">J78*K78*I78*L78*M78</f>
        <v>12900</v>
      </c>
      <c r="O78" s="182">
        <v>0.85</v>
      </c>
      <c r="P78" s="18">
        <f>IF(G78=3,(N78)/(SQRT(3)*H78*O78),(N78)/(H78*O78))</f>
        <v>21.905348448665215</v>
      </c>
      <c r="Q78" s="176">
        <v>25</v>
      </c>
      <c r="R78" s="65">
        <f>IF(G78=3,N78*U78/($L$2*AD78*H78),2*N78*U78/($L$2*AD78*H78))</f>
        <v>0.60468750000000004</v>
      </c>
      <c r="S78" s="116">
        <v>4</v>
      </c>
      <c r="T78" s="21">
        <f>36*0.75</f>
        <v>27</v>
      </c>
      <c r="U78" s="99">
        <v>21</v>
      </c>
      <c r="V78" s="693">
        <f t="shared" ref="V78" si="42">N78/1000*U78</f>
        <v>270.90000000000003</v>
      </c>
      <c r="W78" s="694"/>
      <c r="X78" s="695"/>
      <c r="Y78" s="698">
        <f t="shared" ref="Y78" si="43">IF(G78=3,N78*U78/($L$2*S78*H78),2*N78*U78/($L$2*S78*H78))</f>
        <v>3.0234375</v>
      </c>
      <c r="Z78" s="699"/>
      <c r="AA78" s="156">
        <f>Y78+$AA$40</f>
        <v>5.5707821428571433</v>
      </c>
      <c r="AB78" s="35">
        <f>(AA78/H78)</f>
        <v>1.3926955357142858E-2</v>
      </c>
      <c r="AC78" s="117">
        <v>0.05</v>
      </c>
      <c r="AD78" s="118">
        <f>(AC78)*H78</f>
        <v>20</v>
      </c>
      <c r="AE78" s="727" t="s">
        <v>51</v>
      </c>
      <c r="AF78" s="728"/>
      <c r="AG78" s="729" t="s">
        <v>52</v>
      </c>
      <c r="AH78" s="730"/>
      <c r="AI78" s="729" t="s">
        <v>62</v>
      </c>
      <c r="AJ78" s="730"/>
      <c r="AK78" s="565"/>
      <c r="AL78" s="234"/>
      <c r="AM78" s="235"/>
      <c r="AN78" s="234"/>
      <c r="AO78" s="235"/>
      <c r="AP78" s="112" t="s">
        <v>316</v>
      </c>
      <c r="AQ78" s="128">
        <f t="shared" ref="AQ78" si="44">S78</f>
        <v>4</v>
      </c>
      <c r="AR78" s="400">
        <f t="shared" ref="AR78" si="45">S78</f>
        <v>4</v>
      </c>
      <c r="AT78" s="428"/>
      <c r="AU78" s="428"/>
    </row>
    <row r="79" spans="2:47" ht="12.75" customHeight="1" x14ac:dyDescent="0.2">
      <c r="B79" s="677"/>
      <c r="C79" s="197" t="s">
        <v>158</v>
      </c>
      <c r="D79" s="184"/>
      <c r="E79" s="622" t="s">
        <v>159</v>
      </c>
      <c r="F79" s="623"/>
      <c r="G79" s="123">
        <v>3</v>
      </c>
      <c r="H79" s="123">
        <v>400</v>
      </c>
      <c r="I79" s="124">
        <v>3500</v>
      </c>
      <c r="J79" s="123">
        <v>1</v>
      </c>
      <c r="K79" s="125">
        <v>1</v>
      </c>
      <c r="L79" s="126">
        <v>1</v>
      </c>
      <c r="M79" s="126">
        <v>1</v>
      </c>
      <c r="N79" s="505">
        <f t="shared" si="41"/>
        <v>3500</v>
      </c>
      <c r="O79" s="185"/>
      <c r="P79" s="186"/>
      <c r="Q79" s="187"/>
      <c r="R79" s="65"/>
      <c r="S79" s="237"/>
      <c r="T79" s="238"/>
      <c r="U79" s="190"/>
      <c r="V79" s="720"/>
      <c r="W79" s="721"/>
      <c r="X79" s="722"/>
      <c r="Y79" s="723"/>
      <c r="Z79" s="724"/>
      <c r="AA79" s="191"/>
      <c r="AB79" s="192"/>
      <c r="AC79" s="193"/>
      <c r="AD79" s="194"/>
      <c r="AE79" s="725"/>
      <c r="AF79" s="726"/>
      <c r="AG79" s="725"/>
      <c r="AH79" s="726"/>
      <c r="AI79" s="725"/>
      <c r="AJ79" s="726"/>
      <c r="AK79" s="111"/>
      <c r="AL79" s="729"/>
      <c r="AM79" s="730"/>
      <c r="AN79" s="729"/>
      <c r="AO79" s="730"/>
      <c r="AP79" s="195"/>
      <c r="AQ79" s="239"/>
      <c r="AR79" s="404"/>
      <c r="AT79" s="428"/>
      <c r="AU79" s="428"/>
    </row>
    <row r="80" spans="2:47" ht="12.75" customHeight="1" x14ac:dyDescent="0.2">
      <c r="B80" s="677"/>
      <c r="C80" s="197" t="s">
        <v>160</v>
      </c>
      <c r="D80" s="184"/>
      <c r="E80" s="626" t="s">
        <v>161</v>
      </c>
      <c r="F80" s="627"/>
      <c r="G80" s="123">
        <v>3</v>
      </c>
      <c r="H80" s="123">
        <v>400</v>
      </c>
      <c r="I80" s="124">
        <v>3500</v>
      </c>
      <c r="J80" s="123">
        <v>1</v>
      </c>
      <c r="K80" s="125">
        <v>1</v>
      </c>
      <c r="L80" s="126">
        <v>1</v>
      </c>
      <c r="M80" s="126">
        <v>1</v>
      </c>
      <c r="N80" s="505">
        <f t="shared" si="41"/>
        <v>3500</v>
      </c>
      <c r="O80" s="185"/>
      <c r="P80" s="186"/>
      <c r="Q80" s="187"/>
      <c r="R80" s="65"/>
      <c r="S80" s="237"/>
      <c r="T80" s="238"/>
      <c r="U80" s="190"/>
      <c r="V80" s="720"/>
      <c r="W80" s="721"/>
      <c r="X80" s="722"/>
      <c r="Y80" s="723"/>
      <c r="Z80" s="724"/>
      <c r="AA80" s="191"/>
      <c r="AB80" s="192"/>
      <c r="AC80" s="193"/>
      <c r="AD80" s="194"/>
      <c r="AE80" s="725"/>
      <c r="AF80" s="726"/>
      <c r="AG80" s="725"/>
      <c r="AH80" s="726"/>
      <c r="AI80" s="725"/>
      <c r="AJ80" s="726"/>
      <c r="AK80" s="111"/>
      <c r="AL80" s="729"/>
      <c r="AM80" s="730"/>
      <c r="AN80" s="729"/>
      <c r="AO80" s="730"/>
      <c r="AP80" s="195"/>
      <c r="AQ80" s="239"/>
      <c r="AR80" s="404"/>
      <c r="AT80" s="428"/>
      <c r="AU80" s="428"/>
    </row>
    <row r="81" spans="2:47" ht="12.75" customHeight="1" x14ac:dyDescent="0.2">
      <c r="B81" s="677"/>
      <c r="C81" s="197" t="s">
        <v>162</v>
      </c>
      <c r="D81" s="184"/>
      <c r="E81" s="626" t="s">
        <v>163</v>
      </c>
      <c r="F81" s="627"/>
      <c r="G81" s="123">
        <v>3</v>
      </c>
      <c r="H81" s="123">
        <v>400</v>
      </c>
      <c r="I81" s="124">
        <v>3500</v>
      </c>
      <c r="J81" s="123">
        <v>1</v>
      </c>
      <c r="K81" s="125">
        <v>1</v>
      </c>
      <c r="L81" s="126">
        <v>1</v>
      </c>
      <c r="M81" s="126">
        <v>1</v>
      </c>
      <c r="N81" s="505">
        <f t="shared" si="41"/>
        <v>3500</v>
      </c>
      <c r="O81" s="185"/>
      <c r="P81" s="186"/>
      <c r="Q81" s="187"/>
      <c r="R81" s="65"/>
      <c r="S81" s="237"/>
      <c r="T81" s="238"/>
      <c r="U81" s="190"/>
      <c r="V81" s="720"/>
      <c r="W81" s="721"/>
      <c r="X81" s="722"/>
      <c r="Y81" s="723"/>
      <c r="Z81" s="724"/>
      <c r="AA81" s="191"/>
      <c r="AB81" s="192"/>
      <c r="AC81" s="193"/>
      <c r="AD81" s="194"/>
      <c r="AE81" s="725"/>
      <c r="AF81" s="726"/>
      <c r="AG81" s="725"/>
      <c r="AH81" s="726"/>
      <c r="AI81" s="725"/>
      <c r="AJ81" s="726"/>
      <c r="AK81" s="24"/>
      <c r="AL81" s="729"/>
      <c r="AM81" s="730"/>
      <c r="AN81" s="729"/>
      <c r="AO81" s="730"/>
      <c r="AP81" s="195"/>
      <c r="AQ81" s="239"/>
      <c r="AR81" s="404"/>
      <c r="AT81" s="428"/>
      <c r="AU81" s="428"/>
    </row>
    <row r="82" spans="2:47" ht="12.75" customHeight="1" x14ac:dyDescent="0.2">
      <c r="B82" s="677"/>
      <c r="C82" s="197" t="s">
        <v>164</v>
      </c>
      <c r="D82" s="196"/>
      <c r="E82" s="626" t="s">
        <v>165</v>
      </c>
      <c r="F82" s="627"/>
      <c r="G82" s="123">
        <v>2</v>
      </c>
      <c r="H82" s="123">
        <v>230</v>
      </c>
      <c r="I82" s="124">
        <v>1000</v>
      </c>
      <c r="J82" s="123">
        <v>1</v>
      </c>
      <c r="K82" s="125">
        <v>1</v>
      </c>
      <c r="L82" s="126">
        <v>1</v>
      </c>
      <c r="M82" s="126">
        <v>1</v>
      </c>
      <c r="N82" s="505">
        <f t="shared" si="41"/>
        <v>1000</v>
      </c>
      <c r="O82" s="185"/>
      <c r="P82" s="186"/>
      <c r="Q82" s="187"/>
      <c r="R82" s="65"/>
      <c r="S82" s="237"/>
      <c r="T82" s="189"/>
      <c r="U82" s="190"/>
      <c r="V82" s="720"/>
      <c r="W82" s="721"/>
      <c r="X82" s="722"/>
      <c r="Y82" s="723"/>
      <c r="Z82" s="724"/>
      <c r="AA82" s="191"/>
      <c r="AB82" s="192"/>
      <c r="AC82" s="193"/>
      <c r="AD82" s="194"/>
      <c r="AE82" s="725"/>
      <c r="AF82" s="726"/>
      <c r="AG82" s="725"/>
      <c r="AH82" s="726"/>
      <c r="AI82" s="725"/>
      <c r="AJ82" s="726"/>
      <c r="AK82" s="24"/>
      <c r="AL82" s="729"/>
      <c r="AM82" s="730"/>
      <c r="AN82" s="729"/>
      <c r="AO82" s="730"/>
      <c r="AP82" s="195"/>
      <c r="AQ82" s="239"/>
      <c r="AR82" s="404"/>
      <c r="AT82" s="428"/>
      <c r="AU82" s="428"/>
    </row>
    <row r="83" spans="2:47" ht="12.75" customHeight="1" x14ac:dyDescent="0.2">
      <c r="B83" s="677"/>
      <c r="C83" s="197" t="s">
        <v>166</v>
      </c>
      <c r="D83" s="210"/>
      <c r="E83" s="626" t="s">
        <v>167</v>
      </c>
      <c r="F83" s="627"/>
      <c r="G83" s="123">
        <v>2</v>
      </c>
      <c r="H83" s="123">
        <v>230</v>
      </c>
      <c r="I83" s="124">
        <v>1400</v>
      </c>
      <c r="J83" s="123">
        <v>1</v>
      </c>
      <c r="K83" s="125">
        <v>1</v>
      </c>
      <c r="L83" s="126">
        <v>1</v>
      </c>
      <c r="M83" s="126">
        <v>1</v>
      </c>
      <c r="N83" s="505">
        <f t="shared" si="41"/>
        <v>1400</v>
      </c>
      <c r="O83" s="185"/>
      <c r="P83" s="186"/>
      <c r="Q83" s="187"/>
      <c r="R83" s="65"/>
      <c r="S83" s="237"/>
      <c r="T83" s="189"/>
      <c r="U83" s="190"/>
      <c r="V83" s="720"/>
      <c r="W83" s="721"/>
      <c r="X83" s="722"/>
      <c r="Y83" s="723"/>
      <c r="Z83" s="724"/>
      <c r="AA83" s="191"/>
      <c r="AB83" s="192"/>
      <c r="AC83" s="193"/>
      <c r="AD83" s="194"/>
      <c r="AE83" s="725"/>
      <c r="AF83" s="726"/>
      <c r="AG83" s="725"/>
      <c r="AH83" s="726"/>
      <c r="AI83" s="725"/>
      <c r="AJ83" s="726"/>
      <c r="AK83" s="24"/>
      <c r="AL83" s="729"/>
      <c r="AM83" s="730"/>
      <c r="AN83" s="729"/>
      <c r="AO83" s="730"/>
      <c r="AP83" s="195"/>
      <c r="AQ83" s="239"/>
      <c r="AR83" s="404"/>
      <c r="AT83" s="428"/>
      <c r="AU83" s="428"/>
    </row>
    <row r="84" spans="2:47" ht="12.75" customHeight="1" x14ac:dyDescent="0.2">
      <c r="B84" s="677"/>
      <c r="C84" s="197"/>
      <c r="D84" s="210"/>
      <c r="E84" s="480"/>
      <c r="F84" s="481"/>
      <c r="G84" s="123"/>
      <c r="H84" s="123"/>
      <c r="I84" s="124"/>
      <c r="J84" s="123"/>
      <c r="K84" s="125"/>
      <c r="L84" s="126"/>
      <c r="M84" s="126"/>
      <c r="N84" s="505"/>
      <c r="O84" s="185"/>
      <c r="P84" s="186"/>
      <c r="Q84" s="187"/>
      <c r="R84" s="65"/>
      <c r="S84" s="237"/>
      <c r="T84" s="189"/>
      <c r="U84" s="190"/>
      <c r="V84" s="471"/>
      <c r="W84" s="472"/>
      <c r="X84" s="473"/>
      <c r="Y84" s="474"/>
      <c r="Z84" s="475"/>
      <c r="AA84" s="191"/>
      <c r="AB84" s="192"/>
      <c r="AC84" s="193"/>
      <c r="AD84" s="194"/>
      <c r="AE84" s="476"/>
      <c r="AF84" s="477"/>
      <c r="AG84" s="476"/>
      <c r="AH84" s="477"/>
      <c r="AI84" s="476"/>
      <c r="AJ84" s="477"/>
      <c r="AK84" s="24"/>
      <c r="AL84" s="478"/>
      <c r="AM84" s="479"/>
      <c r="AN84" s="478"/>
      <c r="AO84" s="479"/>
      <c r="AP84" s="195"/>
      <c r="AQ84" s="239"/>
      <c r="AR84" s="404"/>
      <c r="AT84" s="428"/>
      <c r="AU84" s="428"/>
    </row>
    <row r="85" spans="2:47" ht="12.75" customHeight="1" x14ac:dyDescent="0.2">
      <c r="B85" s="677"/>
      <c r="C85" s="197"/>
      <c r="D85" s="210"/>
      <c r="E85" s="480"/>
      <c r="F85" s="481"/>
      <c r="G85" s="123"/>
      <c r="H85" s="123"/>
      <c r="I85" s="124"/>
      <c r="J85" s="123"/>
      <c r="K85" s="125"/>
      <c r="L85" s="126"/>
      <c r="M85" s="126"/>
      <c r="N85" s="505"/>
      <c r="O85" s="185"/>
      <c r="P85" s="186"/>
      <c r="Q85" s="187"/>
      <c r="R85" s="65"/>
      <c r="S85" s="237"/>
      <c r="T85" s="189"/>
      <c r="U85" s="190"/>
      <c r="V85" s="471"/>
      <c r="W85" s="472"/>
      <c r="X85" s="473"/>
      <c r="Y85" s="474"/>
      <c r="Z85" s="475"/>
      <c r="AA85" s="191"/>
      <c r="AB85" s="192"/>
      <c r="AC85" s="193"/>
      <c r="AD85" s="194"/>
      <c r="AE85" s="476"/>
      <c r="AF85" s="477"/>
      <c r="AG85" s="476"/>
      <c r="AH85" s="477"/>
      <c r="AI85" s="476"/>
      <c r="AJ85" s="477"/>
      <c r="AK85" s="24"/>
      <c r="AL85" s="478"/>
      <c r="AM85" s="479"/>
      <c r="AN85" s="478"/>
      <c r="AO85" s="479"/>
      <c r="AP85" s="195"/>
      <c r="AQ85" s="239"/>
      <c r="AR85" s="404"/>
      <c r="AT85" s="428"/>
      <c r="AU85" s="428"/>
    </row>
    <row r="86" spans="2:47" ht="12.75" customHeight="1" x14ac:dyDescent="0.2">
      <c r="B86" s="677"/>
      <c r="C86" s="197"/>
      <c r="D86" s="210"/>
      <c r="E86" s="480"/>
      <c r="F86" s="481"/>
      <c r="G86" s="123"/>
      <c r="H86" s="123"/>
      <c r="I86" s="124"/>
      <c r="J86" s="123"/>
      <c r="K86" s="125"/>
      <c r="L86" s="126"/>
      <c r="M86" s="126"/>
      <c r="N86" s="505"/>
      <c r="O86" s="185"/>
      <c r="P86" s="186"/>
      <c r="Q86" s="187"/>
      <c r="R86" s="65"/>
      <c r="S86" s="237"/>
      <c r="T86" s="189"/>
      <c r="U86" s="190"/>
      <c r="V86" s="471"/>
      <c r="W86" s="472"/>
      <c r="X86" s="473"/>
      <c r="Y86" s="474"/>
      <c r="Z86" s="475"/>
      <c r="AA86" s="191"/>
      <c r="AB86" s="192"/>
      <c r="AC86" s="193"/>
      <c r="AD86" s="194"/>
      <c r="AE86" s="476"/>
      <c r="AF86" s="477"/>
      <c r="AG86" s="476"/>
      <c r="AH86" s="477"/>
      <c r="AI86" s="476"/>
      <c r="AJ86" s="477"/>
      <c r="AK86" s="24"/>
      <c r="AL86" s="478"/>
      <c r="AM86" s="479"/>
      <c r="AN86" s="478"/>
      <c r="AO86" s="479"/>
      <c r="AP86" s="195"/>
      <c r="AQ86" s="239"/>
      <c r="AR86" s="404"/>
      <c r="AT86" s="428"/>
      <c r="AU86" s="428"/>
    </row>
    <row r="87" spans="2:47" ht="12.75" customHeight="1" x14ac:dyDescent="0.2">
      <c r="B87" s="677"/>
      <c r="C87" s="197"/>
      <c r="D87" s="210"/>
      <c r="E87" s="480"/>
      <c r="F87" s="481"/>
      <c r="G87" s="123"/>
      <c r="H87" s="123"/>
      <c r="I87" s="124"/>
      <c r="J87" s="123"/>
      <c r="K87" s="125"/>
      <c r="L87" s="126"/>
      <c r="M87" s="126"/>
      <c r="N87" s="505"/>
      <c r="O87" s="185"/>
      <c r="P87" s="186"/>
      <c r="Q87" s="187"/>
      <c r="R87" s="65"/>
      <c r="S87" s="237"/>
      <c r="T87" s="189"/>
      <c r="U87" s="190"/>
      <c r="V87" s="471"/>
      <c r="W87" s="472"/>
      <c r="X87" s="473"/>
      <c r="Y87" s="474"/>
      <c r="Z87" s="475"/>
      <c r="AA87" s="191"/>
      <c r="AB87" s="192"/>
      <c r="AC87" s="193"/>
      <c r="AD87" s="194"/>
      <c r="AE87" s="476"/>
      <c r="AF87" s="477"/>
      <c r="AG87" s="476"/>
      <c r="AH87" s="477"/>
      <c r="AI87" s="476"/>
      <c r="AJ87" s="477"/>
      <c r="AK87" s="24"/>
      <c r="AL87" s="478"/>
      <c r="AM87" s="479"/>
      <c r="AN87" s="478"/>
      <c r="AO87" s="479"/>
      <c r="AP87" s="195"/>
      <c r="AQ87" s="239"/>
      <c r="AR87" s="404"/>
      <c r="AT87" s="428"/>
      <c r="AU87" s="428"/>
    </row>
    <row r="88" spans="2:47" ht="12.75" customHeight="1" x14ac:dyDescent="0.2">
      <c r="B88" s="677"/>
      <c r="C88" s="15"/>
      <c r="D88" s="210"/>
      <c r="E88" s="240"/>
      <c r="F88" s="241"/>
      <c r="G88" s="242"/>
      <c r="H88" s="242"/>
      <c r="I88" s="243"/>
      <c r="J88" s="242"/>
      <c r="K88" s="244"/>
      <c r="L88" s="245"/>
      <c r="M88" s="245"/>
      <c r="N88" s="249"/>
      <c r="O88" s="246"/>
      <c r="P88" s="247"/>
      <c r="Q88" s="248"/>
      <c r="R88" s="65"/>
      <c r="S88" s="249"/>
      <c r="T88" s="250"/>
      <c r="U88" s="251"/>
      <c r="V88" s="252"/>
      <c r="W88" s="253"/>
      <c r="X88" s="244"/>
      <c r="Y88" s="254"/>
      <c r="Z88" s="255"/>
      <c r="AA88" s="256"/>
      <c r="AB88" s="257"/>
      <c r="AC88" s="258"/>
      <c r="AD88" s="211"/>
      <c r="AE88" s="212"/>
      <c r="AF88" s="213"/>
      <c r="AG88" s="212"/>
      <c r="AH88" s="213"/>
      <c r="AI88" s="212"/>
      <c r="AJ88" s="213"/>
      <c r="AK88" s="24"/>
      <c r="AL88" s="54"/>
      <c r="AM88" s="55"/>
      <c r="AN88" s="54"/>
      <c r="AO88" s="55"/>
      <c r="AP88" s="37"/>
      <c r="AQ88" s="128"/>
      <c r="AR88" s="400"/>
      <c r="AT88" s="428"/>
      <c r="AU88" s="428"/>
    </row>
    <row r="89" spans="2:47" ht="12.75" customHeight="1" x14ac:dyDescent="0.2">
      <c r="B89" s="677"/>
      <c r="C89" s="146"/>
      <c r="D89" s="259" t="s">
        <v>168</v>
      </c>
      <c r="E89" s="655" t="s">
        <v>169</v>
      </c>
      <c r="F89" s="656"/>
      <c r="G89" s="31">
        <v>3</v>
      </c>
      <c r="H89" s="158">
        <v>400</v>
      </c>
      <c r="I89" s="29"/>
      <c r="J89" s="26"/>
      <c r="K89" s="26"/>
      <c r="L89" s="149"/>
      <c r="M89" s="149"/>
      <c r="N89" s="31">
        <f>SUM(N90:N92)+N94+N100+N104+N105+N106+N107+N109+N110+N111+N113</f>
        <v>39439</v>
      </c>
      <c r="O89" s="260"/>
      <c r="P89" s="261"/>
      <c r="Q89" s="31"/>
      <c r="R89" s="160"/>
      <c r="S89" s="162"/>
      <c r="T89" s="162"/>
      <c r="U89" s="162"/>
      <c r="V89" s="262"/>
      <c r="W89" s="263"/>
      <c r="X89" s="164"/>
      <c r="Y89" s="264"/>
      <c r="Z89" s="265"/>
      <c r="AA89" s="266"/>
      <c r="AB89" s="267"/>
      <c r="AC89" s="166"/>
      <c r="AD89" s="268"/>
      <c r="AE89" s="269"/>
      <c r="AF89" s="270"/>
      <c r="AG89" s="271"/>
      <c r="AH89" s="272"/>
      <c r="AI89" s="271"/>
      <c r="AJ89" s="272"/>
      <c r="AK89" s="167"/>
      <c r="AL89" s="271"/>
      <c r="AM89" s="272"/>
      <c r="AN89" s="271"/>
      <c r="AO89" s="272"/>
      <c r="AP89" s="168"/>
      <c r="AQ89" s="162"/>
      <c r="AR89" s="405"/>
      <c r="AT89" s="428"/>
      <c r="AU89" s="428"/>
    </row>
    <row r="90" spans="2:47" ht="12.75" customHeight="1" x14ac:dyDescent="0.2">
      <c r="B90" s="677"/>
      <c r="C90" s="113" t="s">
        <v>170</v>
      </c>
      <c r="D90" s="177"/>
      <c r="E90" s="632" t="s">
        <v>171</v>
      </c>
      <c r="F90" s="633"/>
      <c r="G90" s="16">
        <v>2</v>
      </c>
      <c r="H90" s="16">
        <v>230</v>
      </c>
      <c r="I90" s="17">
        <v>55</v>
      </c>
      <c r="J90" s="16">
        <v>12</v>
      </c>
      <c r="K90" s="50">
        <v>1</v>
      </c>
      <c r="L90" s="27">
        <v>1</v>
      </c>
      <c r="M90" s="27">
        <v>1</v>
      </c>
      <c r="N90" s="500">
        <f>J90*K90*I90*L90*M90</f>
        <v>660</v>
      </c>
      <c r="O90" s="30">
        <v>0.9</v>
      </c>
      <c r="P90" s="18">
        <f>IF(G90=3,(N90)/(SQRT(3)*H90*O90),(N90)/(H90*O90))</f>
        <v>3.1884057971014492</v>
      </c>
      <c r="Q90" s="115">
        <v>10</v>
      </c>
      <c r="R90" s="65">
        <f>IF(G90=3,N90*U90/($L$2*AD90*H90),2*N90*U90/($L$2*AD90*H90))</f>
        <v>0.53470159330272748</v>
      </c>
      <c r="S90" s="116">
        <v>1.5</v>
      </c>
      <c r="T90" s="21">
        <f>24*0.75</f>
        <v>18</v>
      </c>
      <c r="U90" s="99">
        <v>36</v>
      </c>
      <c r="V90" s="693">
        <f t="shared" ref="V90:V92" si="46">N90/1000*U90</f>
        <v>23.76</v>
      </c>
      <c r="W90" s="694"/>
      <c r="X90" s="695"/>
      <c r="Y90" s="698">
        <f t="shared" ref="Y90:Y92" si="47">IF(G90=3,N90*U90/($L$2*S90*H90),2*N90*U90/($L$2*S90*H90))</f>
        <v>2.4596273291925468</v>
      </c>
      <c r="Z90" s="699"/>
      <c r="AA90" s="34">
        <f>Y90+$AA$41</f>
        <v>6.1570335791925466</v>
      </c>
      <c r="AB90" s="35">
        <f>(AA90/H90)</f>
        <v>2.6769711213880637E-2</v>
      </c>
      <c r="AC90" s="117">
        <v>0.03</v>
      </c>
      <c r="AD90" s="118">
        <f>(AC90)*H90</f>
        <v>6.8999999999999995</v>
      </c>
      <c r="AE90" s="727" t="s">
        <v>51</v>
      </c>
      <c r="AF90" s="728"/>
      <c r="AG90" s="729" t="s">
        <v>52</v>
      </c>
      <c r="AH90" s="730"/>
      <c r="AI90" s="729" t="s">
        <v>62</v>
      </c>
      <c r="AJ90" s="730"/>
      <c r="AK90" s="111"/>
      <c r="AL90" s="729"/>
      <c r="AM90" s="730"/>
      <c r="AN90" s="729"/>
      <c r="AO90" s="730"/>
      <c r="AP90" s="112" t="s">
        <v>316</v>
      </c>
      <c r="AQ90" s="116">
        <f>S90</f>
        <v>1.5</v>
      </c>
      <c r="AR90" s="399">
        <f>S90</f>
        <v>1.5</v>
      </c>
      <c r="AT90" s="428"/>
      <c r="AU90" s="428"/>
    </row>
    <row r="91" spans="2:47" ht="12.75" customHeight="1" x14ac:dyDescent="0.2">
      <c r="B91" s="677"/>
      <c r="C91" s="113" t="s">
        <v>172</v>
      </c>
      <c r="D91" s="177"/>
      <c r="E91" s="653" t="s">
        <v>173</v>
      </c>
      <c r="F91" s="654"/>
      <c r="G91" s="16">
        <v>2</v>
      </c>
      <c r="H91" s="16">
        <v>230</v>
      </c>
      <c r="I91" s="17">
        <v>3450</v>
      </c>
      <c r="J91" s="16">
        <v>6</v>
      </c>
      <c r="K91" s="50">
        <v>1.25</v>
      </c>
      <c r="L91" s="27">
        <v>0.2</v>
      </c>
      <c r="M91" s="27">
        <v>0.25</v>
      </c>
      <c r="N91" s="500">
        <f>J91*K91*I91*L91*M91</f>
        <v>1293.75</v>
      </c>
      <c r="O91" s="30">
        <v>0.85</v>
      </c>
      <c r="P91" s="18">
        <f>IF(G91=3,(N91)/(SQRT(3)*H91*O91),(N91)/(H91*O91))</f>
        <v>6.617647058823529</v>
      </c>
      <c r="Q91" s="115">
        <v>16</v>
      </c>
      <c r="R91" s="65">
        <f>IF(G91=3,N91*U91/($L$2*AD91*H91),2*N91*U91/($L$2*AD91*H91))</f>
        <v>0.47166149068322982</v>
      </c>
      <c r="S91" s="116">
        <v>1.5</v>
      </c>
      <c r="T91" s="21">
        <f>24*0.75</f>
        <v>18</v>
      </c>
      <c r="U91" s="99">
        <v>27</v>
      </c>
      <c r="V91" s="693">
        <f t="shared" si="46"/>
        <v>34.931249999999999</v>
      </c>
      <c r="W91" s="694"/>
      <c r="X91" s="695"/>
      <c r="Y91" s="698">
        <f t="shared" si="47"/>
        <v>3.6160714285714284</v>
      </c>
      <c r="Z91" s="699"/>
      <c r="AA91" s="34">
        <f>Y91+$AA$41</f>
        <v>7.3134776785714282</v>
      </c>
      <c r="AB91" s="35">
        <f>(AA91/H91)</f>
        <v>3.1797729037267082E-2</v>
      </c>
      <c r="AC91" s="117">
        <v>0.05</v>
      </c>
      <c r="AD91" s="118">
        <f>(AC91)*H91</f>
        <v>11.5</v>
      </c>
      <c r="AE91" s="727" t="s">
        <v>51</v>
      </c>
      <c r="AF91" s="728"/>
      <c r="AG91" s="729" t="s">
        <v>52</v>
      </c>
      <c r="AH91" s="730"/>
      <c r="AI91" s="729" t="s">
        <v>62</v>
      </c>
      <c r="AJ91" s="730"/>
      <c r="AK91" s="111"/>
      <c r="AL91" s="729"/>
      <c r="AM91" s="730"/>
      <c r="AN91" s="729"/>
      <c r="AO91" s="730"/>
      <c r="AP91" s="112" t="s">
        <v>316</v>
      </c>
      <c r="AQ91" s="116">
        <f>S91</f>
        <v>1.5</v>
      </c>
      <c r="AR91" s="399">
        <f>S91</f>
        <v>1.5</v>
      </c>
      <c r="AT91" s="428"/>
      <c r="AU91" s="428"/>
    </row>
    <row r="92" spans="2:47" ht="12.75" customHeight="1" x14ac:dyDescent="0.2">
      <c r="B92" s="677"/>
      <c r="C92" s="113" t="s">
        <v>174</v>
      </c>
      <c r="D92" s="177"/>
      <c r="E92" s="651" t="s">
        <v>175</v>
      </c>
      <c r="F92" s="652"/>
      <c r="G92" s="16">
        <v>2</v>
      </c>
      <c r="H92" s="16">
        <v>230</v>
      </c>
      <c r="I92" s="17">
        <v>6</v>
      </c>
      <c r="J92" s="16">
        <v>9</v>
      </c>
      <c r="K92" s="50">
        <v>1</v>
      </c>
      <c r="L92" s="27">
        <v>1</v>
      </c>
      <c r="M92" s="27">
        <v>1</v>
      </c>
      <c r="N92" s="500">
        <f>J92*K92*I92*L92*M92</f>
        <v>54</v>
      </c>
      <c r="O92" s="30">
        <v>0.9</v>
      </c>
      <c r="P92" s="18">
        <f>IF(G92=3,(N92)/(SQRT(3)*H92*O92),(N92)/(H92*O92))</f>
        <v>0.2608695652173913</v>
      </c>
      <c r="Q92" s="115">
        <v>10</v>
      </c>
      <c r="R92" s="65">
        <f>IF(G92=3,N92*U92/($L$2*AD92*H92),2*N92*U92/($L$2*AD92*H92))</f>
        <v>2.5519848771266541E-2</v>
      </c>
      <c r="S92" s="116">
        <v>1.5</v>
      </c>
      <c r="T92" s="21">
        <f>24*0.75</f>
        <v>18</v>
      </c>
      <c r="U92" s="99">
        <v>21</v>
      </c>
      <c r="V92" s="693">
        <f t="shared" si="46"/>
        <v>1.1339999999999999</v>
      </c>
      <c r="W92" s="694"/>
      <c r="X92" s="695"/>
      <c r="Y92" s="698">
        <f t="shared" si="47"/>
        <v>0.11739130434782609</v>
      </c>
      <c r="Z92" s="699"/>
      <c r="AA92" s="34">
        <f>Y92+$AA$41</f>
        <v>3.8147975543478259</v>
      </c>
      <c r="AB92" s="35">
        <f>(AA92/H92)</f>
        <v>1.6586076323251417E-2</v>
      </c>
      <c r="AC92" s="117">
        <v>0.03</v>
      </c>
      <c r="AD92" s="118">
        <f>(AC92)*H92</f>
        <v>6.8999999999999995</v>
      </c>
      <c r="AE92" s="727" t="s">
        <v>51</v>
      </c>
      <c r="AF92" s="728"/>
      <c r="AG92" s="729" t="s">
        <v>52</v>
      </c>
      <c r="AH92" s="730"/>
      <c r="AI92" s="729" t="s">
        <v>62</v>
      </c>
      <c r="AJ92" s="730"/>
      <c r="AK92" s="111"/>
      <c r="AL92" s="729"/>
      <c r="AM92" s="730"/>
      <c r="AN92" s="729"/>
      <c r="AO92" s="730"/>
      <c r="AP92" s="112" t="s">
        <v>316</v>
      </c>
      <c r="AQ92" s="116">
        <f>S92</f>
        <v>1.5</v>
      </c>
      <c r="AR92" s="399">
        <f>S92</f>
        <v>1.5</v>
      </c>
      <c r="AT92" s="428"/>
      <c r="AU92" s="428"/>
    </row>
    <row r="93" spans="2:47" ht="12.75" customHeight="1" x14ac:dyDescent="0.2">
      <c r="B93" s="677"/>
      <c r="C93" s="113"/>
      <c r="D93" s="273"/>
      <c r="E93" s="177"/>
      <c r="F93" s="274"/>
      <c r="G93" s="92"/>
      <c r="H93" s="92"/>
      <c r="I93" s="93"/>
      <c r="J93" s="92"/>
      <c r="K93" s="92"/>
      <c r="L93" s="94"/>
      <c r="M93" s="94"/>
      <c r="N93" s="32"/>
      <c r="O93" s="95"/>
      <c r="P93" s="18"/>
      <c r="Q93" s="176"/>
      <c r="R93" s="65"/>
      <c r="S93" s="33"/>
      <c r="T93" s="33"/>
      <c r="U93" s="99"/>
      <c r="V93" s="48"/>
      <c r="W93" s="49"/>
      <c r="X93" s="50"/>
      <c r="Y93" s="154"/>
      <c r="Z93" s="155"/>
      <c r="AA93" s="34"/>
      <c r="AB93" s="35"/>
      <c r="AC93" s="51"/>
      <c r="AD93" s="118"/>
      <c r="AE93" s="52"/>
      <c r="AF93" s="53"/>
      <c r="AG93" s="54"/>
      <c r="AH93" s="55"/>
      <c r="AI93" s="54"/>
      <c r="AJ93" s="55"/>
      <c r="AK93" s="111"/>
      <c r="AL93" s="54"/>
      <c r="AM93" s="55"/>
      <c r="AN93" s="54"/>
      <c r="AO93" s="55"/>
      <c r="AP93" s="37"/>
      <c r="AQ93" s="33"/>
      <c r="AR93" s="39"/>
      <c r="AT93" s="428"/>
      <c r="AU93" s="428"/>
    </row>
    <row r="94" spans="2:47" ht="12.75" customHeight="1" x14ac:dyDescent="0.2">
      <c r="B94" s="677"/>
      <c r="C94" s="88" t="s">
        <v>176</v>
      </c>
      <c r="D94" s="177"/>
      <c r="E94" s="275" t="s">
        <v>177</v>
      </c>
      <c r="F94" s="275"/>
      <c r="G94" s="178">
        <v>3</v>
      </c>
      <c r="H94" s="178">
        <v>400</v>
      </c>
      <c r="I94" s="93">
        <f>SUM(I95:I98)</f>
        <v>3450</v>
      </c>
      <c r="J94" s="178">
        <v>1</v>
      </c>
      <c r="K94" s="180">
        <v>1.25</v>
      </c>
      <c r="L94" s="181">
        <v>1</v>
      </c>
      <c r="M94" s="28">
        <v>1</v>
      </c>
      <c r="N94" s="500">
        <f>J94*K94*I94*L94*M94</f>
        <v>4312.5</v>
      </c>
      <c r="O94" s="182">
        <v>0.85</v>
      </c>
      <c r="P94" s="18">
        <f>IF(G94=3,(N94)/(SQRT(3)*H94*O94),(N94)/(H94*O94))</f>
        <v>7.3230089290595917</v>
      </c>
      <c r="Q94" s="115">
        <v>10</v>
      </c>
      <c r="R94" s="65">
        <f>IF(G94=3,N94*U94/($L$2*AD94*H94),2*N94*U94/($L$2*AD94*H94))</f>
        <v>0.11551339285714286</v>
      </c>
      <c r="S94" s="116">
        <v>1.5</v>
      </c>
      <c r="T94" s="21">
        <f>20*0.75</f>
        <v>15</v>
      </c>
      <c r="U94" s="99">
        <v>12</v>
      </c>
      <c r="V94" s="693">
        <f t="shared" ref="V94" si="48">N94/1000*U94</f>
        <v>51.75</v>
      </c>
      <c r="W94" s="694"/>
      <c r="X94" s="695"/>
      <c r="Y94" s="698">
        <f t="shared" ref="Y94" si="49">IF(G94=3,N94*U94/($L$2*S94*H94),2*N94*U94/($L$2*S94*H94))</f>
        <v>1.5401785714285714</v>
      </c>
      <c r="Z94" s="699"/>
      <c r="AA94" s="34">
        <f>Y94+$AA$41</f>
        <v>5.2375848214285714</v>
      </c>
      <c r="AB94" s="35">
        <f>(AA94/H94)</f>
        <v>1.3093962053571429E-2</v>
      </c>
      <c r="AC94" s="117">
        <v>0.05</v>
      </c>
      <c r="AD94" s="118">
        <f>(AC94)*H94</f>
        <v>20</v>
      </c>
      <c r="AE94" s="727" t="s">
        <v>51</v>
      </c>
      <c r="AF94" s="728"/>
      <c r="AG94" s="729" t="s">
        <v>52</v>
      </c>
      <c r="AH94" s="730"/>
      <c r="AI94" s="729" t="s">
        <v>62</v>
      </c>
      <c r="AJ94" s="730"/>
      <c r="AK94" s="565"/>
      <c r="AL94" s="234"/>
      <c r="AM94" s="235"/>
      <c r="AN94" s="234"/>
      <c r="AO94" s="235"/>
      <c r="AP94" s="112" t="s">
        <v>316</v>
      </c>
      <c r="AQ94" s="128">
        <f>S94</f>
        <v>1.5</v>
      </c>
      <c r="AR94" s="400">
        <f>S94</f>
        <v>1.5</v>
      </c>
      <c r="AT94" s="428"/>
      <c r="AU94" s="428"/>
    </row>
    <row r="95" spans="2:47" ht="12.75" customHeight="1" x14ac:dyDescent="0.2">
      <c r="B95" s="677"/>
      <c r="C95" s="197" t="s">
        <v>178</v>
      </c>
      <c r="D95" s="196">
        <v>40</v>
      </c>
      <c r="E95" s="649" t="s">
        <v>179</v>
      </c>
      <c r="F95" s="650"/>
      <c r="G95" s="123">
        <v>3</v>
      </c>
      <c r="H95" s="123">
        <v>400</v>
      </c>
      <c r="I95" s="276">
        <v>1700</v>
      </c>
      <c r="J95" s="123">
        <v>1</v>
      </c>
      <c r="K95" s="125">
        <v>1.25</v>
      </c>
      <c r="L95" s="126">
        <v>1</v>
      </c>
      <c r="M95" s="126">
        <v>1</v>
      </c>
      <c r="N95" s="505">
        <f>J95*K95*I95*L95*M95</f>
        <v>2125</v>
      </c>
      <c r="O95" s="185"/>
      <c r="P95" s="18"/>
      <c r="Q95" s="187"/>
      <c r="R95" s="65"/>
      <c r="S95" s="237"/>
      <c r="T95" s="238"/>
      <c r="U95" s="190"/>
      <c r="V95" s="720"/>
      <c r="W95" s="721"/>
      <c r="X95" s="722"/>
      <c r="Y95" s="723"/>
      <c r="Z95" s="724"/>
      <c r="AA95" s="191"/>
      <c r="AB95" s="192"/>
      <c r="AC95" s="193"/>
      <c r="AD95" s="194"/>
      <c r="AE95" s="725"/>
      <c r="AF95" s="726"/>
      <c r="AG95" s="725"/>
      <c r="AH95" s="726"/>
      <c r="AI95" s="725"/>
      <c r="AJ95" s="726"/>
      <c r="AK95" s="24"/>
      <c r="AL95" s="729"/>
      <c r="AM95" s="730"/>
      <c r="AN95" s="729"/>
      <c r="AO95" s="730"/>
      <c r="AP95" s="195"/>
      <c r="AQ95" s="239"/>
      <c r="AR95" s="404"/>
      <c r="AT95" s="428"/>
      <c r="AU95" s="428"/>
    </row>
    <row r="96" spans="2:47" ht="12.75" customHeight="1" x14ac:dyDescent="0.2">
      <c r="B96" s="677"/>
      <c r="C96" s="197" t="s">
        <v>180</v>
      </c>
      <c r="D96" s="184">
        <v>10</v>
      </c>
      <c r="E96" s="647" t="s">
        <v>181</v>
      </c>
      <c r="F96" s="648"/>
      <c r="G96" s="123">
        <v>3</v>
      </c>
      <c r="H96" s="123">
        <v>400</v>
      </c>
      <c r="I96" s="124">
        <v>700</v>
      </c>
      <c r="J96" s="123">
        <v>1</v>
      </c>
      <c r="K96" s="125">
        <v>1.25</v>
      </c>
      <c r="L96" s="126">
        <v>1</v>
      </c>
      <c r="M96" s="126">
        <v>1</v>
      </c>
      <c r="N96" s="505">
        <f>J96*K96*I96*L96*M96</f>
        <v>875</v>
      </c>
      <c r="O96" s="185"/>
      <c r="P96" s="18"/>
      <c r="Q96" s="187"/>
      <c r="R96" s="65"/>
      <c r="S96" s="237"/>
      <c r="T96" s="238"/>
      <c r="U96" s="190"/>
      <c r="V96" s="720"/>
      <c r="W96" s="721"/>
      <c r="X96" s="722"/>
      <c r="Y96" s="723"/>
      <c r="Z96" s="724"/>
      <c r="AA96" s="191"/>
      <c r="AB96" s="192"/>
      <c r="AC96" s="193"/>
      <c r="AD96" s="194"/>
      <c r="AE96" s="725"/>
      <c r="AF96" s="726"/>
      <c r="AG96" s="725"/>
      <c r="AH96" s="726"/>
      <c r="AI96" s="725"/>
      <c r="AJ96" s="726"/>
      <c r="AK96" s="24"/>
      <c r="AL96" s="729"/>
      <c r="AM96" s="730"/>
      <c r="AN96" s="729"/>
      <c r="AO96" s="730"/>
      <c r="AP96" s="195"/>
      <c r="AQ96" s="239"/>
      <c r="AR96" s="404"/>
      <c r="AT96" s="428"/>
      <c r="AU96" s="428"/>
    </row>
    <row r="97" spans="2:47" ht="12.75" customHeight="1" x14ac:dyDescent="0.2">
      <c r="B97" s="677"/>
      <c r="C97" s="197" t="s">
        <v>182</v>
      </c>
      <c r="D97" s="184">
        <v>11</v>
      </c>
      <c r="E97" s="647" t="s">
        <v>183</v>
      </c>
      <c r="F97" s="648"/>
      <c r="G97" s="123">
        <v>3</v>
      </c>
      <c r="H97" s="123">
        <v>400</v>
      </c>
      <c r="I97" s="124">
        <v>700</v>
      </c>
      <c r="J97" s="123">
        <v>1</v>
      </c>
      <c r="K97" s="125">
        <v>1.25</v>
      </c>
      <c r="L97" s="126">
        <v>1</v>
      </c>
      <c r="M97" s="126">
        <v>1</v>
      </c>
      <c r="N97" s="505">
        <f>J97*K97*I97*L97*M97</f>
        <v>875</v>
      </c>
      <c r="O97" s="185"/>
      <c r="P97" s="18"/>
      <c r="Q97" s="187"/>
      <c r="R97" s="65"/>
      <c r="S97" s="237"/>
      <c r="T97" s="238"/>
      <c r="U97" s="190"/>
      <c r="V97" s="720"/>
      <c r="W97" s="721"/>
      <c r="X97" s="722"/>
      <c r="Y97" s="723"/>
      <c r="Z97" s="724"/>
      <c r="AA97" s="191"/>
      <c r="AB97" s="192"/>
      <c r="AC97" s="193"/>
      <c r="AD97" s="194"/>
      <c r="AE97" s="725"/>
      <c r="AF97" s="726"/>
      <c r="AG97" s="725"/>
      <c r="AH97" s="726"/>
      <c r="AI97" s="725"/>
      <c r="AJ97" s="726"/>
      <c r="AK97" s="24"/>
      <c r="AL97" s="729"/>
      <c r="AM97" s="730"/>
      <c r="AN97" s="729"/>
      <c r="AO97" s="730"/>
      <c r="AP97" s="195"/>
      <c r="AQ97" s="239"/>
      <c r="AR97" s="404"/>
      <c r="AT97" s="428"/>
      <c r="AU97" s="428"/>
    </row>
    <row r="98" spans="2:47" ht="12.75" customHeight="1" x14ac:dyDescent="0.2">
      <c r="B98" s="677"/>
      <c r="C98" s="197" t="s">
        <v>184</v>
      </c>
      <c r="D98" s="196">
        <v>41</v>
      </c>
      <c r="E98" s="647" t="s">
        <v>185</v>
      </c>
      <c r="F98" s="648"/>
      <c r="G98" s="123">
        <v>3</v>
      </c>
      <c r="H98" s="123">
        <v>400</v>
      </c>
      <c r="I98" s="124">
        <v>350</v>
      </c>
      <c r="J98" s="123">
        <v>1</v>
      </c>
      <c r="K98" s="125">
        <v>1.25</v>
      </c>
      <c r="L98" s="126">
        <v>1</v>
      </c>
      <c r="M98" s="126">
        <v>1</v>
      </c>
      <c r="N98" s="505">
        <f>J98*K98*I98*L98*M98</f>
        <v>437.5</v>
      </c>
      <c r="O98" s="185"/>
      <c r="P98" s="18"/>
      <c r="Q98" s="187"/>
      <c r="R98" s="65"/>
      <c r="S98" s="237"/>
      <c r="T98" s="238"/>
      <c r="U98" s="190"/>
      <c r="V98" s="720"/>
      <c r="W98" s="721"/>
      <c r="X98" s="722"/>
      <c r="Y98" s="723"/>
      <c r="Z98" s="724"/>
      <c r="AA98" s="191"/>
      <c r="AB98" s="192"/>
      <c r="AC98" s="193"/>
      <c r="AD98" s="194"/>
      <c r="AE98" s="725"/>
      <c r="AF98" s="726"/>
      <c r="AG98" s="725"/>
      <c r="AH98" s="726"/>
      <c r="AI98" s="725"/>
      <c r="AJ98" s="726"/>
      <c r="AK98" s="24"/>
      <c r="AL98" s="729"/>
      <c r="AM98" s="730"/>
      <c r="AN98" s="729"/>
      <c r="AO98" s="730"/>
      <c r="AP98" s="195"/>
      <c r="AQ98" s="239"/>
      <c r="AR98" s="404"/>
      <c r="AT98" s="428"/>
      <c r="AU98" s="428"/>
    </row>
    <row r="99" spans="2:47" ht="12.75" customHeight="1" x14ac:dyDescent="0.2">
      <c r="B99" s="677"/>
      <c r="C99" s="15"/>
      <c r="D99" s="210"/>
      <c r="E99" s="90"/>
      <c r="F99" s="91"/>
      <c r="G99" s="16"/>
      <c r="H99" s="16"/>
      <c r="I99" s="17"/>
      <c r="J99" s="16"/>
      <c r="K99" s="50"/>
      <c r="L99" s="27"/>
      <c r="M99" s="27"/>
      <c r="N99" s="32"/>
      <c r="O99" s="30"/>
      <c r="P99" s="18"/>
      <c r="Q99" s="115"/>
      <c r="R99" s="65"/>
      <c r="S99" s="128"/>
      <c r="T99" s="33"/>
      <c r="U99" s="99"/>
      <c r="V99" s="48"/>
      <c r="W99" s="49"/>
      <c r="X99" s="50"/>
      <c r="Y99" s="139"/>
      <c r="Z99" s="140"/>
      <c r="AA99" s="34"/>
      <c r="AB99" s="35"/>
      <c r="AC99" s="117"/>
      <c r="AD99" s="118"/>
      <c r="AE99" s="52"/>
      <c r="AF99" s="53"/>
      <c r="AG99" s="54"/>
      <c r="AH99" s="55"/>
      <c r="AI99" s="54"/>
      <c r="AJ99" s="55"/>
      <c r="AK99" s="24"/>
      <c r="AL99" s="54"/>
      <c r="AM99" s="55"/>
      <c r="AN99" s="54"/>
      <c r="AO99" s="55"/>
      <c r="AP99" s="37"/>
      <c r="AQ99" s="128"/>
      <c r="AR99" s="400"/>
      <c r="AT99" s="428"/>
      <c r="AU99" s="428"/>
    </row>
    <row r="100" spans="2:47" ht="12.75" customHeight="1" x14ac:dyDescent="0.2">
      <c r="B100" s="677"/>
      <c r="C100" s="214" t="s">
        <v>186</v>
      </c>
      <c r="D100" s="210"/>
      <c r="E100" s="275" t="s">
        <v>187</v>
      </c>
      <c r="F100" s="91"/>
      <c r="G100" s="178">
        <v>3</v>
      </c>
      <c r="H100" s="178">
        <v>400</v>
      </c>
      <c r="I100" s="179">
        <f>SUM(I101:I102)</f>
        <v>4900</v>
      </c>
      <c r="J100" s="178">
        <v>1</v>
      </c>
      <c r="K100" s="180">
        <v>1.25</v>
      </c>
      <c r="L100" s="181">
        <v>1</v>
      </c>
      <c r="M100" s="28">
        <v>1</v>
      </c>
      <c r="N100" s="500">
        <f>J100*K100*I100*L100*M100</f>
        <v>6125</v>
      </c>
      <c r="O100" s="277">
        <v>0.85</v>
      </c>
      <c r="P100" s="18">
        <f>IF(G100=3,(N100)/(SQRT(3)*H100*O100),(N100)/(H100*O100))</f>
        <v>10.400795290548405</v>
      </c>
      <c r="Q100" s="115">
        <v>16</v>
      </c>
      <c r="R100" s="65">
        <f>IF(G100=3,N100*U100/($L$2*AD100*H100),2*N100*U100/($L$2*AD100*H100))</f>
        <v>0.205078125</v>
      </c>
      <c r="S100" s="116">
        <v>2.5</v>
      </c>
      <c r="T100" s="21">
        <f>26.5*0.75</f>
        <v>19.875</v>
      </c>
      <c r="U100" s="99">
        <v>15</v>
      </c>
      <c r="V100" s="693">
        <f t="shared" ref="V100" si="50">N100/1000*U100</f>
        <v>91.875</v>
      </c>
      <c r="W100" s="694"/>
      <c r="X100" s="695"/>
      <c r="Y100" s="698">
        <f t="shared" ref="Y100" si="51">IF(G100=3,N100*U100/($L$2*S100*H100),2*N100*U100/($L$2*S100*H100))</f>
        <v>1.640625</v>
      </c>
      <c r="Z100" s="699"/>
      <c r="AA100" s="34">
        <f>Y100+$AA$41</f>
        <v>5.3380312500000002</v>
      </c>
      <c r="AB100" s="35">
        <f>(AA100/H100)</f>
        <v>1.3345078125E-2</v>
      </c>
      <c r="AC100" s="117">
        <v>0.05</v>
      </c>
      <c r="AD100" s="118">
        <f>(AC100)*H100</f>
        <v>20</v>
      </c>
      <c r="AE100" s="727" t="s">
        <v>51</v>
      </c>
      <c r="AF100" s="728"/>
      <c r="AG100" s="729" t="s">
        <v>52</v>
      </c>
      <c r="AH100" s="730"/>
      <c r="AI100" s="729" t="s">
        <v>62</v>
      </c>
      <c r="AJ100" s="730"/>
      <c r="AK100" s="111"/>
      <c r="AL100" s="54"/>
      <c r="AM100" s="55"/>
      <c r="AN100" s="54"/>
      <c r="AO100" s="55"/>
      <c r="AP100" s="112" t="s">
        <v>316</v>
      </c>
      <c r="AQ100" s="128">
        <f>S100</f>
        <v>2.5</v>
      </c>
      <c r="AR100" s="400">
        <f>S100</f>
        <v>2.5</v>
      </c>
      <c r="AT100" s="428"/>
      <c r="AU100" s="428"/>
    </row>
    <row r="101" spans="2:47" ht="12.75" customHeight="1" x14ac:dyDescent="0.2">
      <c r="B101" s="677"/>
      <c r="C101" s="197" t="s">
        <v>188</v>
      </c>
      <c r="D101" s="184">
        <v>13</v>
      </c>
      <c r="E101" s="647" t="s">
        <v>189</v>
      </c>
      <c r="F101" s="648"/>
      <c r="G101" s="123">
        <v>3</v>
      </c>
      <c r="H101" s="123">
        <v>400</v>
      </c>
      <c r="I101" s="124">
        <v>2100</v>
      </c>
      <c r="J101" s="123">
        <v>1</v>
      </c>
      <c r="K101" s="125">
        <v>1.25</v>
      </c>
      <c r="L101" s="126">
        <v>1</v>
      </c>
      <c r="M101" s="126">
        <v>1</v>
      </c>
      <c r="N101" s="505">
        <f>J101*K101*I101*L101*M101</f>
        <v>2625</v>
      </c>
      <c r="O101" s="185"/>
      <c r="P101" s="18"/>
      <c r="Q101" s="187"/>
      <c r="R101" s="65"/>
      <c r="S101" s="237"/>
      <c r="T101" s="238"/>
      <c r="U101" s="190"/>
      <c r="V101" s="720"/>
      <c r="W101" s="721"/>
      <c r="X101" s="722"/>
      <c r="Y101" s="723"/>
      <c r="Z101" s="724"/>
      <c r="AA101" s="191"/>
      <c r="AB101" s="192"/>
      <c r="AC101" s="193"/>
      <c r="AD101" s="194"/>
      <c r="AE101" s="725"/>
      <c r="AF101" s="726"/>
      <c r="AG101" s="725"/>
      <c r="AH101" s="726"/>
      <c r="AI101" s="725"/>
      <c r="AJ101" s="726"/>
      <c r="AK101" s="24"/>
      <c r="AL101" s="729"/>
      <c r="AM101" s="730"/>
      <c r="AN101" s="729"/>
      <c r="AO101" s="730"/>
      <c r="AP101" s="195"/>
      <c r="AQ101" s="239"/>
      <c r="AR101" s="404"/>
      <c r="AT101" s="428"/>
      <c r="AU101" s="428"/>
    </row>
    <row r="102" spans="2:47" ht="12.75" customHeight="1" x14ac:dyDescent="0.2">
      <c r="B102" s="677"/>
      <c r="C102" s="197" t="s">
        <v>190</v>
      </c>
      <c r="D102" s="184">
        <v>14</v>
      </c>
      <c r="E102" s="645" t="s">
        <v>191</v>
      </c>
      <c r="F102" s="646"/>
      <c r="G102" s="123">
        <v>3</v>
      </c>
      <c r="H102" s="123">
        <v>400</v>
      </c>
      <c r="I102" s="276">
        <v>2800</v>
      </c>
      <c r="J102" s="123">
        <v>1</v>
      </c>
      <c r="K102" s="125">
        <v>1.25</v>
      </c>
      <c r="L102" s="126">
        <v>1</v>
      </c>
      <c r="M102" s="126">
        <v>1</v>
      </c>
      <c r="N102" s="505">
        <f>J102*K102*I102*L102*M102</f>
        <v>3500</v>
      </c>
      <c r="O102" s="185"/>
      <c r="P102" s="18"/>
      <c r="Q102" s="187"/>
      <c r="R102" s="65"/>
      <c r="S102" s="237"/>
      <c r="T102" s="238"/>
      <c r="U102" s="190"/>
      <c r="V102" s="720"/>
      <c r="W102" s="721"/>
      <c r="X102" s="722"/>
      <c r="Y102" s="723"/>
      <c r="Z102" s="724"/>
      <c r="AA102" s="191"/>
      <c r="AB102" s="192"/>
      <c r="AC102" s="193"/>
      <c r="AD102" s="194"/>
      <c r="AE102" s="725"/>
      <c r="AF102" s="726"/>
      <c r="AG102" s="725"/>
      <c r="AH102" s="726"/>
      <c r="AI102" s="725"/>
      <c r="AJ102" s="726"/>
      <c r="AK102" s="24"/>
      <c r="AL102" s="729"/>
      <c r="AM102" s="730"/>
      <c r="AN102" s="729"/>
      <c r="AO102" s="730"/>
      <c r="AP102" s="195"/>
      <c r="AQ102" s="239"/>
      <c r="AR102" s="404"/>
      <c r="AT102" s="428"/>
      <c r="AU102" s="428"/>
    </row>
    <row r="103" spans="2:47" ht="12.75" customHeight="1" x14ac:dyDescent="0.2">
      <c r="B103" s="677"/>
      <c r="C103" s="15"/>
      <c r="D103" s="169"/>
      <c r="E103" s="173"/>
      <c r="F103" s="91"/>
      <c r="G103" s="92"/>
      <c r="H103" s="92"/>
      <c r="I103" s="71"/>
      <c r="J103" s="92"/>
      <c r="K103" s="92"/>
      <c r="L103" s="94"/>
      <c r="M103" s="94"/>
      <c r="N103" s="32"/>
      <c r="O103" s="95"/>
      <c r="P103" s="18"/>
      <c r="Q103" s="115"/>
      <c r="R103" s="65"/>
      <c r="S103" s="21"/>
      <c r="T103" s="33"/>
      <c r="U103" s="99"/>
      <c r="V103" s="48"/>
      <c r="W103" s="49"/>
      <c r="X103" s="50"/>
      <c r="Y103" s="154"/>
      <c r="Z103" s="155"/>
      <c r="AA103" s="34"/>
      <c r="AB103" s="35"/>
      <c r="AC103" s="51"/>
      <c r="AD103" s="118"/>
      <c r="AE103" s="52"/>
      <c r="AF103" s="53"/>
      <c r="AG103" s="54"/>
      <c r="AH103" s="55"/>
      <c r="AI103" s="54"/>
      <c r="AJ103" s="55"/>
      <c r="AK103" s="24"/>
      <c r="AL103" s="54"/>
      <c r="AM103" s="55"/>
      <c r="AN103" s="54"/>
      <c r="AO103" s="55"/>
      <c r="AP103" s="37"/>
      <c r="AQ103" s="128"/>
      <c r="AR103" s="400"/>
      <c r="AT103" s="428"/>
      <c r="AU103" s="428"/>
    </row>
    <row r="104" spans="2:47" ht="12.75" customHeight="1" x14ac:dyDescent="0.2">
      <c r="B104" s="677"/>
      <c r="C104" s="214" t="s">
        <v>192</v>
      </c>
      <c r="D104" s="169">
        <v>7</v>
      </c>
      <c r="E104" s="628" t="s">
        <v>193</v>
      </c>
      <c r="F104" s="642"/>
      <c r="G104" s="16">
        <v>2</v>
      </c>
      <c r="H104" s="16">
        <v>230</v>
      </c>
      <c r="I104" s="17">
        <v>2200</v>
      </c>
      <c r="J104" s="16">
        <v>1</v>
      </c>
      <c r="K104" s="50">
        <v>1.25</v>
      </c>
      <c r="L104" s="27">
        <v>1</v>
      </c>
      <c r="M104" s="27">
        <v>1</v>
      </c>
      <c r="N104" s="500">
        <f t="shared" ref="N104:N113" si="52">J104*K104*I104*L104*M104</f>
        <v>2750</v>
      </c>
      <c r="O104" s="30">
        <v>0.85</v>
      </c>
      <c r="P104" s="18">
        <f>IF(G104=3,(N104)/(SQRT(3)*H104*O104),(N104)/(H104*O104))</f>
        <v>14.066496163682864</v>
      </c>
      <c r="Q104" s="115">
        <v>16</v>
      </c>
      <c r="R104" s="65">
        <f>IF(G104=3,N104*U104/($L$2*AD104*H104),2*N104*U104/($L$2*AD104*H104))</f>
        <v>0.29705644072373749</v>
      </c>
      <c r="S104" s="116">
        <v>1.5</v>
      </c>
      <c r="T104" s="21">
        <f>24*0.75</f>
        <v>18</v>
      </c>
      <c r="U104" s="99">
        <v>8</v>
      </c>
      <c r="V104" s="693">
        <f t="shared" ref="V104:V107" si="53">N104/1000*U104</f>
        <v>22</v>
      </c>
      <c r="W104" s="694"/>
      <c r="X104" s="695"/>
      <c r="Y104" s="698">
        <f t="shared" ref="Y104:Y107" si="54">IF(G104=3,N104*U104/($L$2*S104*H104),2*N104*U104/($L$2*S104*H104))</f>
        <v>2.2774327122153211</v>
      </c>
      <c r="Z104" s="699"/>
      <c r="AA104" s="34">
        <f>Y104+$AA$41</f>
        <v>5.9748389622153208</v>
      </c>
      <c r="AB104" s="35">
        <f>(AA104/H104)</f>
        <v>2.5977560705284005E-2</v>
      </c>
      <c r="AC104" s="117">
        <v>0.05</v>
      </c>
      <c r="AD104" s="118">
        <f>(AC104)*H104</f>
        <v>11.5</v>
      </c>
      <c r="AE104" s="727" t="s">
        <v>51</v>
      </c>
      <c r="AF104" s="728"/>
      <c r="AG104" s="729" t="s">
        <v>52</v>
      </c>
      <c r="AH104" s="730"/>
      <c r="AI104" s="729" t="s">
        <v>62</v>
      </c>
      <c r="AJ104" s="730"/>
      <c r="AK104" s="111"/>
      <c r="AL104" s="729"/>
      <c r="AM104" s="730"/>
      <c r="AN104" s="729"/>
      <c r="AO104" s="730"/>
      <c r="AP104" s="112" t="s">
        <v>316</v>
      </c>
      <c r="AQ104" s="128">
        <f>S104</f>
        <v>1.5</v>
      </c>
      <c r="AR104" s="400">
        <f>S104</f>
        <v>1.5</v>
      </c>
      <c r="AT104" s="428"/>
      <c r="AU104" s="428"/>
    </row>
    <row r="105" spans="2:47" ht="12.75" customHeight="1" x14ac:dyDescent="0.2">
      <c r="B105" s="677"/>
      <c r="C105" s="214" t="s">
        <v>194</v>
      </c>
      <c r="D105" s="169">
        <v>8</v>
      </c>
      <c r="E105" s="628" t="s">
        <v>195</v>
      </c>
      <c r="F105" s="642"/>
      <c r="G105" s="16">
        <v>3</v>
      </c>
      <c r="H105" s="16">
        <v>400</v>
      </c>
      <c r="I105" s="17">
        <v>2400</v>
      </c>
      <c r="J105" s="16">
        <v>1</v>
      </c>
      <c r="K105" s="50">
        <v>1.25</v>
      </c>
      <c r="L105" s="27">
        <v>1</v>
      </c>
      <c r="M105" s="27">
        <v>1</v>
      </c>
      <c r="N105" s="500">
        <f t="shared" si="52"/>
        <v>3000</v>
      </c>
      <c r="O105" s="30">
        <v>0.85</v>
      </c>
      <c r="P105" s="18">
        <f>IF(G105=3,(N105)/(SQRT(3)*H105*O105),(N105)/(H105*O105))</f>
        <v>5.0942670810849338</v>
      </c>
      <c r="Q105" s="115">
        <v>10</v>
      </c>
      <c r="R105" s="65">
        <f>IF(G105=3,N105*U105/($L$2*AD105*H105),2*N105*U105/($L$2*AD105*H105))</f>
        <v>9.375E-2</v>
      </c>
      <c r="S105" s="116">
        <v>1.5</v>
      </c>
      <c r="T105" s="21">
        <f>20*0.75</f>
        <v>15</v>
      </c>
      <c r="U105" s="99">
        <v>14</v>
      </c>
      <c r="V105" s="693">
        <f t="shared" si="53"/>
        <v>42</v>
      </c>
      <c r="W105" s="694"/>
      <c r="X105" s="695"/>
      <c r="Y105" s="698">
        <f t="shared" si="54"/>
        <v>1.25</v>
      </c>
      <c r="Z105" s="699"/>
      <c r="AA105" s="34">
        <f>Y105+$AA$41</f>
        <v>4.9474062500000002</v>
      </c>
      <c r="AB105" s="35">
        <f>(AA105/H105)</f>
        <v>1.2368515625E-2</v>
      </c>
      <c r="AC105" s="117">
        <v>0.05</v>
      </c>
      <c r="AD105" s="118">
        <f>(AC105)*H105</f>
        <v>20</v>
      </c>
      <c r="AE105" s="727" t="s">
        <v>51</v>
      </c>
      <c r="AF105" s="728"/>
      <c r="AG105" s="729" t="s">
        <v>52</v>
      </c>
      <c r="AH105" s="730"/>
      <c r="AI105" s="729" t="s">
        <v>62</v>
      </c>
      <c r="AJ105" s="730"/>
      <c r="AK105" s="111"/>
      <c r="AL105" s="729"/>
      <c r="AM105" s="730"/>
      <c r="AN105" s="729"/>
      <c r="AO105" s="730"/>
      <c r="AP105" s="112" t="s">
        <v>316</v>
      </c>
      <c r="AQ105" s="128">
        <f>S105</f>
        <v>1.5</v>
      </c>
      <c r="AR105" s="400">
        <f>S105</f>
        <v>1.5</v>
      </c>
      <c r="AT105" s="428"/>
      <c r="AU105" s="428"/>
    </row>
    <row r="106" spans="2:47" ht="12.75" customHeight="1" x14ac:dyDescent="0.2">
      <c r="B106" s="677"/>
      <c r="C106" s="214" t="s">
        <v>196</v>
      </c>
      <c r="D106" s="169">
        <v>9</v>
      </c>
      <c r="E106" s="643" t="s">
        <v>197</v>
      </c>
      <c r="F106" s="644"/>
      <c r="G106" s="16">
        <v>3</v>
      </c>
      <c r="H106" s="16">
        <v>400</v>
      </c>
      <c r="I106" s="17">
        <v>4650</v>
      </c>
      <c r="J106" s="16">
        <v>1</v>
      </c>
      <c r="K106" s="50">
        <v>1.25</v>
      </c>
      <c r="L106" s="27">
        <v>1</v>
      </c>
      <c r="M106" s="27">
        <v>1</v>
      </c>
      <c r="N106" s="500">
        <f t="shared" si="52"/>
        <v>5812.5</v>
      </c>
      <c r="O106" s="30">
        <v>0.85</v>
      </c>
      <c r="P106" s="18">
        <f>IF(G106=3,(N106)/(SQRT(3)*H106*O106),(N106)/(H106*O106))</f>
        <v>9.8701424696020581</v>
      </c>
      <c r="Q106" s="115">
        <v>10</v>
      </c>
      <c r="R106" s="65">
        <f>IF(G106=3,N106*U106/($L$2*AD106*H106),2*N106*U106/($L$2*AD106*H106))</f>
        <v>0.14271763392857142</v>
      </c>
      <c r="S106" s="116">
        <v>1.5</v>
      </c>
      <c r="T106" s="21">
        <f>20*0.75</f>
        <v>15</v>
      </c>
      <c r="U106" s="99">
        <v>11</v>
      </c>
      <c r="V106" s="693">
        <f t="shared" si="53"/>
        <v>63.9375</v>
      </c>
      <c r="W106" s="694"/>
      <c r="X106" s="695"/>
      <c r="Y106" s="698">
        <f t="shared" si="54"/>
        <v>1.9029017857142858</v>
      </c>
      <c r="Z106" s="699"/>
      <c r="AA106" s="34">
        <f>Y106+$AA$41</f>
        <v>5.6003080357142858</v>
      </c>
      <c r="AB106" s="35">
        <f>(AA106/H106)</f>
        <v>1.4000770089285715E-2</v>
      </c>
      <c r="AC106" s="117">
        <v>0.05</v>
      </c>
      <c r="AD106" s="118">
        <f>(AC106)*H106</f>
        <v>20</v>
      </c>
      <c r="AE106" s="727" t="s">
        <v>51</v>
      </c>
      <c r="AF106" s="728"/>
      <c r="AG106" s="729" t="s">
        <v>52</v>
      </c>
      <c r="AH106" s="730"/>
      <c r="AI106" s="729" t="s">
        <v>62</v>
      </c>
      <c r="AJ106" s="730"/>
      <c r="AK106" s="111"/>
      <c r="AL106" s="729"/>
      <c r="AM106" s="730"/>
      <c r="AN106" s="729"/>
      <c r="AO106" s="730"/>
      <c r="AP106" s="112" t="s">
        <v>316</v>
      </c>
      <c r="AQ106" s="128">
        <f>S106</f>
        <v>1.5</v>
      </c>
      <c r="AR106" s="400">
        <f>S106</f>
        <v>1.5</v>
      </c>
      <c r="AT106" s="428"/>
      <c r="AU106" s="428"/>
    </row>
    <row r="107" spans="2:47" ht="12.75" customHeight="1" x14ac:dyDescent="0.2">
      <c r="B107" s="677"/>
      <c r="C107" s="214" t="s">
        <v>198</v>
      </c>
      <c r="D107" s="169">
        <v>46</v>
      </c>
      <c r="E107" s="278" t="s">
        <v>199</v>
      </c>
      <c r="F107" s="279"/>
      <c r="G107" s="16">
        <v>3</v>
      </c>
      <c r="H107" s="16">
        <v>400</v>
      </c>
      <c r="I107" s="17">
        <f>7.5*736</f>
        <v>5520</v>
      </c>
      <c r="J107" s="16">
        <v>1</v>
      </c>
      <c r="K107" s="50">
        <v>1.25</v>
      </c>
      <c r="L107" s="27">
        <v>1</v>
      </c>
      <c r="M107" s="27">
        <v>1</v>
      </c>
      <c r="N107" s="500">
        <f>J107*K107*I107*L107*M107</f>
        <v>6900</v>
      </c>
      <c r="O107" s="30">
        <v>0.85</v>
      </c>
      <c r="P107" s="18">
        <f>IF(G107=3,(N107)/(SQRT(3)*H107*O107),(N107)/(H107*O107))</f>
        <v>11.716814286495346</v>
      </c>
      <c r="Q107" s="115">
        <v>16</v>
      </c>
      <c r="R107" s="65">
        <f>IF(G107=3,N107*U107/($L$2*AD107*H107),2*N107*U107/($L$2*AD107*H107))</f>
        <v>0.29263392857142856</v>
      </c>
      <c r="S107" s="116">
        <v>2.5</v>
      </c>
      <c r="T107" s="21">
        <f>26.5*0.75</f>
        <v>19.875</v>
      </c>
      <c r="U107" s="99">
        <v>19</v>
      </c>
      <c r="V107" s="693">
        <f t="shared" si="53"/>
        <v>131.1</v>
      </c>
      <c r="W107" s="694"/>
      <c r="X107" s="695"/>
      <c r="Y107" s="698">
        <f t="shared" si="54"/>
        <v>2.3410714285714285</v>
      </c>
      <c r="Z107" s="699"/>
      <c r="AA107" s="34">
        <f>Y107+$AA$41</f>
        <v>6.0384776785714287</v>
      </c>
      <c r="AB107" s="35">
        <f>(AA107/H107)</f>
        <v>1.5096194196428572E-2</v>
      </c>
      <c r="AC107" s="117">
        <v>0.05</v>
      </c>
      <c r="AD107" s="118">
        <f>(AC107)*H107</f>
        <v>20</v>
      </c>
      <c r="AE107" s="727" t="s">
        <v>51</v>
      </c>
      <c r="AF107" s="728"/>
      <c r="AG107" s="729" t="s">
        <v>52</v>
      </c>
      <c r="AH107" s="730"/>
      <c r="AI107" s="729" t="s">
        <v>62</v>
      </c>
      <c r="AJ107" s="730"/>
      <c r="AK107" s="111"/>
      <c r="AL107" s="54"/>
      <c r="AM107" s="55"/>
      <c r="AN107" s="54"/>
      <c r="AO107" s="55"/>
      <c r="AP107" s="112" t="s">
        <v>316</v>
      </c>
      <c r="AQ107" s="128">
        <f>S107</f>
        <v>2.5</v>
      </c>
      <c r="AR107" s="400">
        <f>S107</f>
        <v>2.5</v>
      </c>
      <c r="AT107" s="428"/>
      <c r="AU107" s="428"/>
    </row>
    <row r="108" spans="2:47" ht="12" customHeight="1" x14ac:dyDescent="0.2">
      <c r="B108" s="677"/>
      <c r="C108" s="15"/>
      <c r="D108" s="169"/>
      <c r="E108" s="173"/>
      <c r="F108" s="91"/>
      <c r="G108" s="92"/>
      <c r="H108" s="92"/>
      <c r="I108" s="71"/>
      <c r="J108" s="92"/>
      <c r="K108" s="92"/>
      <c r="L108" s="94"/>
      <c r="M108" s="94"/>
      <c r="N108" s="32"/>
      <c r="O108" s="30"/>
      <c r="P108" s="18"/>
      <c r="Q108" s="115"/>
      <c r="R108" s="65"/>
      <c r="S108" s="21"/>
      <c r="T108" s="33"/>
      <c r="U108" s="99"/>
      <c r="V108" s="48"/>
      <c r="W108" s="49"/>
      <c r="X108" s="50"/>
      <c r="Y108" s="154"/>
      <c r="Z108" s="155"/>
      <c r="AA108" s="34"/>
      <c r="AB108" s="35"/>
      <c r="AC108" s="51"/>
      <c r="AD108" s="118"/>
      <c r="AE108" s="52"/>
      <c r="AF108" s="53"/>
      <c r="AG108" s="54"/>
      <c r="AH108" s="55"/>
      <c r="AI108" s="54"/>
      <c r="AJ108" s="55"/>
      <c r="AK108" s="111"/>
      <c r="AL108" s="54"/>
      <c r="AM108" s="55"/>
      <c r="AN108" s="54"/>
      <c r="AO108" s="55"/>
      <c r="AP108" s="37"/>
      <c r="AQ108" s="21"/>
      <c r="AR108" s="401"/>
      <c r="AT108" s="428"/>
      <c r="AU108" s="428"/>
    </row>
    <row r="109" spans="2:47" ht="12.75" customHeight="1" x14ac:dyDescent="0.2">
      <c r="B109" s="677"/>
      <c r="C109" s="214" t="s">
        <v>200</v>
      </c>
      <c r="D109" s="169">
        <v>4</v>
      </c>
      <c r="E109" s="628" t="s">
        <v>201</v>
      </c>
      <c r="F109" s="642"/>
      <c r="G109" s="16">
        <v>3</v>
      </c>
      <c r="H109" s="16">
        <v>400</v>
      </c>
      <c r="I109" s="17">
        <v>2500</v>
      </c>
      <c r="J109" s="16">
        <v>1</v>
      </c>
      <c r="K109" s="50">
        <v>1.25</v>
      </c>
      <c r="L109" s="27">
        <v>1</v>
      </c>
      <c r="M109" s="27">
        <v>1</v>
      </c>
      <c r="N109" s="500">
        <f t="shared" si="52"/>
        <v>3125</v>
      </c>
      <c r="O109" s="30">
        <v>0.85</v>
      </c>
      <c r="P109" s="18">
        <f>IF(G109=3,(N109)/(SQRT(3)*H109*O109),(N109)/(H109*O109))</f>
        <v>5.3065282094634725</v>
      </c>
      <c r="Q109" s="115">
        <v>10</v>
      </c>
      <c r="R109" s="65">
        <f>IF(G109=3,N109*U109/($L$2*AD109*H109),2*N109*U109/($L$2*AD109*H109))</f>
        <v>0.12555803571428573</v>
      </c>
      <c r="S109" s="116">
        <v>1.5</v>
      </c>
      <c r="T109" s="21">
        <f>20*0.75</f>
        <v>15</v>
      </c>
      <c r="U109" s="99">
        <v>18</v>
      </c>
      <c r="V109" s="693">
        <f t="shared" ref="V109:V111" si="55">N109/1000*U109</f>
        <v>56.25</v>
      </c>
      <c r="W109" s="694"/>
      <c r="X109" s="695"/>
      <c r="Y109" s="698">
        <f t="shared" ref="Y109:Y111" si="56">IF(G109=3,N109*U109/($L$2*S109*H109),2*N109*U109/($L$2*S109*H109))</f>
        <v>1.6741071428571428</v>
      </c>
      <c r="Z109" s="699"/>
      <c r="AA109" s="34">
        <f>Y109+$AA$41</f>
        <v>5.3715133928571426</v>
      </c>
      <c r="AB109" s="35">
        <f>(AA109/H109)</f>
        <v>1.3428783482142857E-2</v>
      </c>
      <c r="AC109" s="117">
        <v>0.05</v>
      </c>
      <c r="AD109" s="118">
        <f>(AC109)*H109</f>
        <v>20</v>
      </c>
      <c r="AE109" s="727" t="s">
        <v>51</v>
      </c>
      <c r="AF109" s="728"/>
      <c r="AG109" s="729" t="s">
        <v>52</v>
      </c>
      <c r="AH109" s="730"/>
      <c r="AI109" s="729" t="s">
        <v>62</v>
      </c>
      <c r="AJ109" s="730"/>
      <c r="AK109" s="111"/>
      <c r="AL109" s="729"/>
      <c r="AM109" s="730"/>
      <c r="AN109" s="729"/>
      <c r="AO109" s="730"/>
      <c r="AP109" s="112" t="s">
        <v>316</v>
      </c>
      <c r="AQ109" s="128">
        <f>S109</f>
        <v>1.5</v>
      </c>
      <c r="AR109" s="400">
        <f>S109</f>
        <v>1.5</v>
      </c>
      <c r="AT109" s="428"/>
      <c r="AU109" s="428"/>
    </row>
    <row r="110" spans="2:47" ht="12.75" customHeight="1" x14ac:dyDescent="0.2">
      <c r="B110" s="677"/>
      <c r="C110" s="214" t="s">
        <v>202</v>
      </c>
      <c r="D110" s="169">
        <v>5</v>
      </c>
      <c r="E110" s="628" t="s">
        <v>203</v>
      </c>
      <c r="F110" s="642"/>
      <c r="G110" s="16">
        <v>3</v>
      </c>
      <c r="H110" s="16">
        <v>400</v>
      </c>
      <c r="I110" s="17">
        <v>1100</v>
      </c>
      <c r="J110" s="16">
        <v>1</v>
      </c>
      <c r="K110" s="50">
        <v>1.25</v>
      </c>
      <c r="L110" s="27">
        <v>1</v>
      </c>
      <c r="M110" s="27">
        <v>1</v>
      </c>
      <c r="N110" s="500">
        <f t="shared" si="52"/>
        <v>1375</v>
      </c>
      <c r="O110" s="30">
        <v>0.85</v>
      </c>
      <c r="P110" s="18">
        <f>IF(G110=3,(N110)/(SQRT(3)*H110*O110),(N110)/(H110*O110))</f>
        <v>2.3348724121639277</v>
      </c>
      <c r="Q110" s="115">
        <v>10</v>
      </c>
      <c r="R110" s="65">
        <f>IF(G110=3,N110*U110/($L$2*AD110*H110),2*N110*U110/($L$2*AD110*H110))</f>
        <v>5.2176339285714288E-2</v>
      </c>
      <c r="S110" s="116">
        <v>1.5</v>
      </c>
      <c r="T110" s="21">
        <f>20*0.75</f>
        <v>15</v>
      </c>
      <c r="U110" s="99">
        <v>17</v>
      </c>
      <c r="V110" s="693">
        <f t="shared" si="55"/>
        <v>23.375</v>
      </c>
      <c r="W110" s="694"/>
      <c r="X110" s="695"/>
      <c r="Y110" s="698">
        <f t="shared" si="56"/>
        <v>0.69568452380952384</v>
      </c>
      <c r="Z110" s="699"/>
      <c r="AA110" s="34">
        <f>Y110+$AA$41</f>
        <v>4.393090773809524</v>
      </c>
      <c r="AB110" s="35">
        <f>(AA110/H110)</f>
        <v>1.0982726934523811E-2</v>
      </c>
      <c r="AC110" s="117">
        <v>0.05</v>
      </c>
      <c r="AD110" s="118">
        <f>(AC110)*H110</f>
        <v>20</v>
      </c>
      <c r="AE110" s="727" t="s">
        <v>51</v>
      </c>
      <c r="AF110" s="728"/>
      <c r="AG110" s="729" t="s">
        <v>52</v>
      </c>
      <c r="AH110" s="730"/>
      <c r="AI110" s="729" t="s">
        <v>62</v>
      </c>
      <c r="AJ110" s="730"/>
      <c r="AK110" s="111"/>
      <c r="AL110" s="729"/>
      <c r="AM110" s="730"/>
      <c r="AN110" s="729"/>
      <c r="AO110" s="730"/>
      <c r="AP110" s="112" t="s">
        <v>316</v>
      </c>
      <c r="AQ110" s="128">
        <f>S110</f>
        <v>1.5</v>
      </c>
      <c r="AR110" s="400">
        <f>S110</f>
        <v>1.5</v>
      </c>
      <c r="AT110" s="428"/>
      <c r="AU110" s="428"/>
    </row>
    <row r="111" spans="2:47" ht="12.75" customHeight="1" x14ac:dyDescent="0.2">
      <c r="B111" s="677"/>
      <c r="C111" s="214" t="s">
        <v>204</v>
      </c>
      <c r="D111" s="169">
        <v>6</v>
      </c>
      <c r="E111" s="628" t="s">
        <v>205</v>
      </c>
      <c r="F111" s="642"/>
      <c r="G111" s="16">
        <v>3</v>
      </c>
      <c r="H111" s="16">
        <v>400</v>
      </c>
      <c r="I111" s="17">
        <v>2100</v>
      </c>
      <c r="J111" s="16">
        <v>1</v>
      </c>
      <c r="K111" s="50">
        <v>1.25</v>
      </c>
      <c r="L111" s="27">
        <v>1</v>
      </c>
      <c r="M111" s="27">
        <v>1</v>
      </c>
      <c r="N111" s="500">
        <f t="shared" si="52"/>
        <v>2625</v>
      </c>
      <c r="O111" s="30">
        <v>0.85</v>
      </c>
      <c r="P111" s="18">
        <f>IF(G111=3,(N111)/(SQRT(3)*H111*O111),(N111)/(H111*O111))</f>
        <v>4.4574836959493167</v>
      </c>
      <c r="Q111" s="115">
        <v>10</v>
      </c>
      <c r="R111" s="65">
        <f>IF(G111=3,N111*U111/($L$2*AD111*H111),2*N111*U111/($L$2*AD111*H111))</f>
        <v>9.375E-2</v>
      </c>
      <c r="S111" s="116">
        <v>1.5</v>
      </c>
      <c r="T111" s="21">
        <f>20*0.75</f>
        <v>15</v>
      </c>
      <c r="U111" s="99">
        <v>16</v>
      </c>
      <c r="V111" s="693">
        <f t="shared" si="55"/>
        <v>42</v>
      </c>
      <c r="W111" s="694"/>
      <c r="X111" s="695"/>
      <c r="Y111" s="698">
        <f t="shared" si="56"/>
        <v>1.25</v>
      </c>
      <c r="Z111" s="699"/>
      <c r="AA111" s="34">
        <f>Y111+$AA$41</f>
        <v>4.9474062500000002</v>
      </c>
      <c r="AB111" s="35">
        <f>(AA111/H111)</f>
        <v>1.2368515625E-2</v>
      </c>
      <c r="AC111" s="117">
        <v>0.05</v>
      </c>
      <c r="AD111" s="118">
        <f>(AC111)*H111</f>
        <v>20</v>
      </c>
      <c r="AE111" s="727" t="s">
        <v>51</v>
      </c>
      <c r="AF111" s="728"/>
      <c r="AG111" s="729" t="s">
        <v>52</v>
      </c>
      <c r="AH111" s="730"/>
      <c r="AI111" s="729" t="s">
        <v>62</v>
      </c>
      <c r="AJ111" s="730"/>
      <c r="AK111" s="111"/>
      <c r="AL111" s="729"/>
      <c r="AM111" s="730"/>
      <c r="AN111" s="729"/>
      <c r="AO111" s="730"/>
      <c r="AP111" s="112" t="s">
        <v>316</v>
      </c>
      <c r="AQ111" s="128">
        <f>S111</f>
        <v>1.5</v>
      </c>
      <c r="AR111" s="400">
        <f>S111</f>
        <v>1.5</v>
      </c>
      <c r="AT111" s="428"/>
      <c r="AU111" s="428"/>
    </row>
    <row r="112" spans="2:47" ht="12.75" customHeight="1" x14ac:dyDescent="0.2">
      <c r="B112" s="677"/>
      <c r="C112" s="15"/>
      <c r="D112" s="169"/>
      <c r="E112" s="173"/>
      <c r="F112" s="174"/>
      <c r="G112" s="16"/>
      <c r="H112" s="16"/>
      <c r="I112" s="17"/>
      <c r="J112" s="16"/>
      <c r="K112" s="50"/>
      <c r="L112" s="27"/>
      <c r="M112" s="27"/>
      <c r="N112" s="32"/>
      <c r="O112" s="30"/>
      <c r="P112" s="18"/>
      <c r="Q112" s="176"/>
      <c r="R112" s="65"/>
      <c r="S112" s="128"/>
      <c r="T112" s="33"/>
      <c r="U112" s="99"/>
      <c r="V112" s="48"/>
      <c r="W112" s="49"/>
      <c r="X112" s="50"/>
      <c r="Y112" s="139"/>
      <c r="Z112" s="140"/>
      <c r="AA112" s="156"/>
      <c r="AB112" s="35"/>
      <c r="AC112" s="51"/>
      <c r="AD112" s="36"/>
      <c r="AE112" s="52"/>
      <c r="AF112" s="53"/>
      <c r="AG112" s="54"/>
      <c r="AH112" s="55"/>
      <c r="AI112" s="54"/>
      <c r="AJ112" s="55"/>
      <c r="AK112" s="24"/>
      <c r="AL112" s="54"/>
      <c r="AM112" s="55"/>
      <c r="AN112" s="54"/>
      <c r="AO112" s="55"/>
      <c r="AP112" s="37"/>
      <c r="AQ112" s="128"/>
      <c r="AR112" s="400"/>
      <c r="AT112" s="428"/>
      <c r="AU112" s="428"/>
    </row>
    <row r="113" spans="2:47" ht="12.75" customHeight="1" x14ac:dyDescent="0.2">
      <c r="B113" s="677"/>
      <c r="C113" s="280" t="s">
        <v>206</v>
      </c>
      <c r="D113" s="281"/>
      <c r="E113" s="640" t="s">
        <v>207</v>
      </c>
      <c r="F113" s="641"/>
      <c r="G113" s="282">
        <v>3</v>
      </c>
      <c r="H113" s="282">
        <v>400</v>
      </c>
      <c r="I113" s="283">
        <f>N116</f>
        <v>1406.25</v>
      </c>
      <c r="J113" s="282">
        <v>1</v>
      </c>
      <c r="K113" s="284">
        <v>1</v>
      </c>
      <c r="L113" s="285">
        <v>1</v>
      </c>
      <c r="M113" s="285">
        <v>1</v>
      </c>
      <c r="N113" s="500">
        <f t="shared" si="52"/>
        <v>1406.25</v>
      </c>
      <c r="O113" s="286">
        <v>1</v>
      </c>
      <c r="P113" s="393">
        <f>IF(G113=3,(N113)/(SQRT(3)*H113*O113),(N113)/(H113*O113))</f>
        <v>2.0297470401197781</v>
      </c>
      <c r="Q113" s="176">
        <v>25</v>
      </c>
      <c r="R113" s="560">
        <f>IF(G113=3,N113*U113/($L$2*AD113*H113),2*N113*U113/($L$2*AD113*H113))</f>
        <v>2.8250558035714284E-2</v>
      </c>
      <c r="S113" s="288">
        <v>4</v>
      </c>
      <c r="T113" s="289">
        <f>36*0.75</f>
        <v>27</v>
      </c>
      <c r="U113" s="217">
        <v>9</v>
      </c>
      <c r="V113" s="754">
        <f t="shared" ref="V113" si="57">N113/1000*U113</f>
        <v>12.65625</v>
      </c>
      <c r="W113" s="755"/>
      <c r="X113" s="756"/>
      <c r="Y113" s="757">
        <f t="shared" ref="Y113" si="58">IF(G113=3,N113*U113/($L$2*S113*H113),2*N113*U113/($L$2*S113*H113))</f>
        <v>0.14125279017857142</v>
      </c>
      <c r="Z113" s="758"/>
      <c r="AA113" s="290">
        <f>Y113+$AA$41</f>
        <v>3.8386590401785714</v>
      </c>
      <c r="AB113" s="291">
        <f>(AA113/H113)</f>
        <v>9.5966476004464285E-3</v>
      </c>
      <c r="AC113" s="292">
        <v>0.05</v>
      </c>
      <c r="AD113" s="293">
        <f>(AC113)*H113</f>
        <v>20</v>
      </c>
      <c r="AE113" s="759" t="s">
        <v>51</v>
      </c>
      <c r="AF113" s="760"/>
      <c r="AG113" s="752" t="s">
        <v>52</v>
      </c>
      <c r="AH113" s="753"/>
      <c r="AI113" s="752" t="s">
        <v>62</v>
      </c>
      <c r="AJ113" s="753"/>
      <c r="AK113" s="111"/>
      <c r="AL113" s="752"/>
      <c r="AM113" s="753"/>
      <c r="AN113" s="752"/>
      <c r="AO113" s="753"/>
      <c r="AP113" s="518" t="s">
        <v>316</v>
      </c>
      <c r="AQ113" s="295">
        <f>S113</f>
        <v>4</v>
      </c>
      <c r="AR113" s="406">
        <f>S113</f>
        <v>4</v>
      </c>
      <c r="AT113" s="428"/>
      <c r="AU113" s="428"/>
    </row>
    <row r="114" spans="2:47" ht="12.75" customHeight="1" x14ac:dyDescent="0.2">
      <c r="B114" s="677"/>
      <c r="C114" s="296"/>
      <c r="D114" s="297"/>
      <c r="E114" s="119"/>
      <c r="F114" s="120"/>
      <c r="G114" s="92"/>
      <c r="H114" s="92"/>
      <c r="I114" s="175"/>
      <c r="J114" s="92"/>
      <c r="K114" s="102"/>
      <c r="L114" s="94"/>
      <c r="M114" s="94"/>
      <c r="N114" s="32"/>
      <c r="O114" s="95"/>
      <c r="P114" s="96"/>
      <c r="Q114" s="176"/>
      <c r="R114" s="65"/>
      <c r="S114" s="32"/>
      <c r="T114" s="46"/>
      <c r="U114" s="217"/>
      <c r="V114" s="298"/>
      <c r="W114" s="299"/>
      <c r="X114" s="300"/>
      <c r="Y114" s="301"/>
      <c r="Z114" s="302"/>
      <c r="AA114" s="105"/>
      <c r="AB114" s="303"/>
      <c r="AC114" s="303"/>
      <c r="AD114" s="304"/>
      <c r="AE114" s="305"/>
      <c r="AF114" s="306"/>
      <c r="AG114" s="307"/>
      <c r="AH114" s="308"/>
      <c r="AI114" s="307"/>
      <c r="AJ114" s="308"/>
      <c r="AK114" s="111"/>
      <c r="AL114" s="109"/>
      <c r="AM114" s="110"/>
      <c r="AN114" s="109"/>
      <c r="AO114" s="110"/>
      <c r="AP114" s="112"/>
      <c r="AQ114" s="46"/>
      <c r="AR114" s="407"/>
      <c r="AT114" s="428"/>
      <c r="AU114" s="428"/>
    </row>
    <row r="115" spans="2:47" ht="12.75" customHeight="1" x14ac:dyDescent="0.2">
      <c r="B115" s="677"/>
      <c r="C115" s="172"/>
      <c r="D115" s="169"/>
      <c r="E115" s="173"/>
      <c r="F115" s="174"/>
      <c r="G115" s="16"/>
      <c r="H115" s="16"/>
      <c r="I115" s="17"/>
      <c r="J115" s="16"/>
      <c r="K115" s="16"/>
      <c r="L115" s="27"/>
      <c r="M115" s="27"/>
      <c r="N115" s="46"/>
      <c r="O115" s="30"/>
      <c r="P115" s="18"/>
      <c r="Q115" s="97"/>
      <c r="R115" s="65"/>
      <c r="S115" s="21"/>
      <c r="T115" s="33"/>
      <c r="U115" s="99"/>
      <c r="V115" s="48"/>
      <c r="W115" s="49"/>
      <c r="X115" s="50"/>
      <c r="Y115" s="154"/>
      <c r="Z115" s="155"/>
      <c r="AA115" s="156"/>
      <c r="AB115" s="51"/>
      <c r="AC115" s="51"/>
      <c r="AD115" s="51"/>
      <c r="AE115" s="52"/>
      <c r="AF115" s="53"/>
      <c r="AG115" s="54"/>
      <c r="AH115" s="55"/>
      <c r="AI115" s="54"/>
      <c r="AJ115" s="55"/>
      <c r="AK115" s="24"/>
      <c r="AL115" s="54"/>
      <c r="AM115" s="55"/>
      <c r="AN115" s="54"/>
      <c r="AO115" s="55"/>
      <c r="AP115" s="37"/>
      <c r="AQ115" s="21"/>
      <c r="AR115" s="401"/>
      <c r="AT115" s="428"/>
      <c r="AU115" s="428"/>
    </row>
    <row r="116" spans="2:47" ht="12.75" customHeight="1" x14ac:dyDescent="0.2">
      <c r="B116" s="677"/>
      <c r="C116" s="280"/>
      <c r="D116" s="280" t="s">
        <v>209</v>
      </c>
      <c r="E116" s="638" t="s">
        <v>210</v>
      </c>
      <c r="F116" s="639"/>
      <c r="G116" s="282">
        <v>3</v>
      </c>
      <c r="H116" s="282">
        <v>400</v>
      </c>
      <c r="I116" s="309"/>
      <c r="J116" s="282"/>
      <c r="K116" s="282"/>
      <c r="L116" s="285"/>
      <c r="M116" s="285"/>
      <c r="N116" s="295">
        <f>SUM(N117:N121)</f>
        <v>1406.25</v>
      </c>
      <c r="O116" s="286"/>
      <c r="P116" s="287"/>
      <c r="Q116" s="295"/>
      <c r="R116" s="560"/>
      <c r="S116" s="295"/>
      <c r="T116" s="310"/>
      <c r="U116" s="217"/>
      <c r="V116" s="761"/>
      <c r="W116" s="762"/>
      <c r="X116" s="763"/>
      <c r="Y116" s="764"/>
      <c r="Z116" s="765"/>
      <c r="AA116" s="311"/>
      <c r="AB116" s="312"/>
      <c r="AC116" s="312"/>
      <c r="AD116" s="313"/>
      <c r="AE116" s="748"/>
      <c r="AF116" s="749"/>
      <c r="AG116" s="750"/>
      <c r="AH116" s="751"/>
      <c r="AI116" s="750"/>
      <c r="AJ116" s="751"/>
      <c r="AK116" s="314"/>
      <c r="AL116" s="752"/>
      <c r="AM116" s="753"/>
      <c r="AN116" s="752"/>
      <c r="AO116" s="753"/>
      <c r="AP116" s="294"/>
      <c r="AQ116" s="289"/>
      <c r="AR116" s="408"/>
      <c r="AT116" s="428"/>
      <c r="AU116" s="428"/>
    </row>
    <row r="117" spans="2:47" ht="12.75" customHeight="1" x14ac:dyDescent="0.2">
      <c r="B117" s="677"/>
      <c r="C117" s="113" t="s">
        <v>211</v>
      </c>
      <c r="D117" s="88"/>
      <c r="E117" s="624" t="s">
        <v>212</v>
      </c>
      <c r="F117" s="625"/>
      <c r="G117" s="16">
        <v>2</v>
      </c>
      <c r="H117" s="16">
        <v>230</v>
      </c>
      <c r="I117" s="17">
        <v>50</v>
      </c>
      <c r="J117" s="16">
        <v>2</v>
      </c>
      <c r="K117" s="50">
        <v>1</v>
      </c>
      <c r="L117" s="27">
        <v>1</v>
      </c>
      <c r="M117" s="27">
        <v>1</v>
      </c>
      <c r="N117" s="500">
        <f>J117*K117*I117*L117*M117</f>
        <v>100</v>
      </c>
      <c r="O117" s="30">
        <v>0.9</v>
      </c>
      <c r="P117" s="18">
        <f>IF(G117=3,(N117)/(SQRT(3)*H117*O117),(N117)/(H117*O117))</f>
        <v>0.48309178743961351</v>
      </c>
      <c r="Q117" s="115">
        <v>10</v>
      </c>
      <c r="R117" s="65">
        <f>IF(G117=3,N117*U117/($L$2*AD117*H117),2*N117*U117/($L$2*AD117*H117))</f>
        <v>2.7005130974885227E-2</v>
      </c>
      <c r="S117" s="116">
        <v>1.5</v>
      </c>
      <c r="T117" s="21">
        <v>15</v>
      </c>
      <c r="U117" s="99">
        <v>12</v>
      </c>
      <c r="V117" s="693">
        <f t="shared" ref="V117:V119" si="59">N117/1000*U117</f>
        <v>1.2000000000000002</v>
      </c>
      <c r="W117" s="694"/>
      <c r="X117" s="695"/>
      <c r="Y117" s="698">
        <f t="shared" ref="Y117:Y119" si="60">IF(G117=3,N117*U117/($L$2*S117*H117),2*N117*U117/($L$2*S117*H117))</f>
        <v>0.12422360248447205</v>
      </c>
      <c r="Z117" s="699"/>
      <c r="AA117" s="156">
        <f>Y117+$AA$113</f>
        <v>3.9628826426630432</v>
      </c>
      <c r="AB117" s="35">
        <f>(AA117/H117)</f>
        <v>1.7229924533317578E-2</v>
      </c>
      <c r="AC117" s="117">
        <v>0.03</v>
      </c>
      <c r="AD117" s="118">
        <f>(AC117)*H117</f>
        <v>6.8999999999999995</v>
      </c>
      <c r="AE117" s="746" t="s">
        <v>65</v>
      </c>
      <c r="AF117" s="747"/>
      <c r="AG117" s="746" t="s">
        <v>66</v>
      </c>
      <c r="AH117" s="747"/>
      <c r="AI117" s="729" t="s">
        <v>53</v>
      </c>
      <c r="AJ117" s="730"/>
      <c r="AK117" s="24"/>
      <c r="AL117" s="729">
        <v>16</v>
      </c>
      <c r="AM117" s="730"/>
      <c r="AN117" s="729"/>
      <c r="AO117" s="730"/>
      <c r="AP117" s="112" t="s">
        <v>316</v>
      </c>
      <c r="AQ117" s="116">
        <f>S117</f>
        <v>1.5</v>
      </c>
      <c r="AR117" s="399">
        <f>S117</f>
        <v>1.5</v>
      </c>
      <c r="AT117" s="428"/>
      <c r="AU117" s="428"/>
    </row>
    <row r="118" spans="2:47" ht="12.75" customHeight="1" x14ac:dyDescent="0.2">
      <c r="B118" s="677"/>
      <c r="C118" s="113" t="s">
        <v>213</v>
      </c>
      <c r="D118" s="88"/>
      <c r="E118" s="624" t="s">
        <v>214</v>
      </c>
      <c r="F118" s="625"/>
      <c r="G118" s="16">
        <v>2</v>
      </c>
      <c r="H118" s="16">
        <v>230</v>
      </c>
      <c r="I118" s="17">
        <v>3450</v>
      </c>
      <c r="J118" s="16">
        <v>2</v>
      </c>
      <c r="K118" s="50">
        <v>1.25</v>
      </c>
      <c r="L118" s="27">
        <v>0.2</v>
      </c>
      <c r="M118" s="27">
        <v>0.25</v>
      </c>
      <c r="N118" s="500">
        <f>J118*K118*I118*L118*M118</f>
        <v>431.25</v>
      </c>
      <c r="O118" s="30">
        <v>0.85</v>
      </c>
      <c r="P118" s="18">
        <f>IF(G118=3,(N118)/(SQRT(3)*H118*O118),(N118)/(H118*O118))</f>
        <v>2.2058823529411766</v>
      </c>
      <c r="Q118" s="115">
        <v>16</v>
      </c>
      <c r="R118" s="65">
        <f>IF(G118=3,N118*U118/($L$2*AD118*H118),2*N118*U118/($L$2*AD118*H118))</f>
        <v>0.12228260869565218</v>
      </c>
      <c r="S118" s="116">
        <v>2.5</v>
      </c>
      <c r="T118" s="21">
        <v>21</v>
      </c>
      <c r="U118" s="99">
        <v>21</v>
      </c>
      <c r="V118" s="693">
        <f t="shared" si="59"/>
        <v>9.0562500000000004</v>
      </c>
      <c r="W118" s="694"/>
      <c r="X118" s="695"/>
      <c r="Y118" s="698">
        <f t="shared" si="60"/>
        <v>0.5625</v>
      </c>
      <c r="Z118" s="699"/>
      <c r="AA118" s="156">
        <f>Y118+$AA$113</f>
        <v>4.4011590401785714</v>
      </c>
      <c r="AB118" s="35">
        <f>(AA118/H118)</f>
        <v>1.9135474087732918E-2</v>
      </c>
      <c r="AC118" s="117">
        <v>0.05</v>
      </c>
      <c r="AD118" s="118">
        <f>(AC118)*H118</f>
        <v>11.5</v>
      </c>
      <c r="AE118" s="746" t="s">
        <v>65</v>
      </c>
      <c r="AF118" s="747"/>
      <c r="AG118" s="746" t="s">
        <v>66</v>
      </c>
      <c r="AH118" s="747"/>
      <c r="AI118" s="729" t="s">
        <v>53</v>
      </c>
      <c r="AJ118" s="730"/>
      <c r="AK118" s="24"/>
      <c r="AL118" s="729">
        <v>16</v>
      </c>
      <c r="AM118" s="730"/>
      <c r="AN118" s="729"/>
      <c r="AO118" s="730"/>
      <c r="AP118" s="112" t="s">
        <v>316</v>
      </c>
      <c r="AQ118" s="116">
        <f>S118</f>
        <v>2.5</v>
      </c>
      <c r="AR118" s="399">
        <f>S118</f>
        <v>2.5</v>
      </c>
      <c r="AT118" s="428"/>
      <c r="AU118" s="428"/>
    </row>
    <row r="119" spans="2:47" ht="12.75" customHeight="1" x14ac:dyDescent="0.2">
      <c r="B119" s="677"/>
      <c r="C119" s="113" t="s">
        <v>215</v>
      </c>
      <c r="D119" s="169"/>
      <c r="E119" s="632" t="s">
        <v>216</v>
      </c>
      <c r="F119" s="633"/>
      <c r="G119" s="16">
        <v>2</v>
      </c>
      <c r="H119" s="16">
        <v>230</v>
      </c>
      <c r="I119" s="17">
        <v>700</v>
      </c>
      <c r="J119" s="16">
        <v>1</v>
      </c>
      <c r="K119" s="50">
        <v>1.25</v>
      </c>
      <c r="L119" s="27">
        <v>1</v>
      </c>
      <c r="M119" s="27">
        <v>1</v>
      </c>
      <c r="N119" s="500">
        <f>J119*K119*I119*L119*M119</f>
        <v>875</v>
      </c>
      <c r="O119" s="30">
        <v>0.85</v>
      </c>
      <c r="P119" s="18">
        <f>IF(G119=3,(N119)/(SQRT(3)*H119*O119),(N119)/(H119*O119))</f>
        <v>4.4757033248081841</v>
      </c>
      <c r="Q119" s="115">
        <v>10</v>
      </c>
      <c r="R119" s="65">
        <f>IF(G119=3,N119*U119/($L$2*AD119*H119),2*N119*U119/($L$2*AD119*H119))</f>
        <v>0.29536862003780717</v>
      </c>
      <c r="S119" s="116">
        <v>1.5</v>
      </c>
      <c r="T119" s="21">
        <v>15</v>
      </c>
      <c r="U119" s="99">
        <v>25</v>
      </c>
      <c r="V119" s="693">
        <f t="shared" si="59"/>
        <v>21.875</v>
      </c>
      <c r="W119" s="694"/>
      <c r="X119" s="695"/>
      <c r="Y119" s="698">
        <f t="shared" si="60"/>
        <v>2.2644927536231885</v>
      </c>
      <c r="Z119" s="699"/>
      <c r="AA119" s="156">
        <f>Y119+$AA$113</f>
        <v>6.1031517938017599</v>
      </c>
      <c r="AB119" s="35">
        <f>(AA119/H119)</f>
        <v>2.6535442581746782E-2</v>
      </c>
      <c r="AC119" s="117">
        <v>0.05</v>
      </c>
      <c r="AD119" s="118">
        <f>(AC119)*H119</f>
        <v>11.5</v>
      </c>
      <c r="AE119" s="746" t="s">
        <v>65</v>
      </c>
      <c r="AF119" s="747"/>
      <c r="AG119" s="746" t="s">
        <v>66</v>
      </c>
      <c r="AH119" s="747"/>
      <c r="AI119" s="729" t="s">
        <v>53</v>
      </c>
      <c r="AJ119" s="730"/>
      <c r="AK119" s="24"/>
      <c r="AL119" s="729">
        <v>16</v>
      </c>
      <c r="AM119" s="730"/>
      <c r="AN119" s="729"/>
      <c r="AO119" s="730"/>
      <c r="AP119" s="112" t="s">
        <v>316</v>
      </c>
      <c r="AQ119" s="116">
        <f>S119</f>
        <v>1.5</v>
      </c>
      <c r="AR119" s="399">
        <f>S119</f>
        <v>1.5</v>
      </c>
      <c r="AT119" s="428"/>
      <c r="AU119" s="428"/>
    </row>
    <row r="120" spans="2:47" ht="12.75" customHeight="1" x14ac:dyDescent="0.2">
      <c r="B120" s="677"/>
      <c r="C120" s="113"/>
      <c r="D120" s="169"/>
      <c r="E120" s="315"/>
      <c r="F120" s="316"/>
      <c r="G120" s="16"/>
      <c r="H120" s="16"/>
      <c r="I120" s="17"/>
      <c r="J120" s="16"/>
      <c r="K120" s="50"/>
      <c r="L120" s="27"/>
      <c r="M120" s="27"/>
      <c r="N120" s="32"/>
      <c r="O120" s="95"/>
      <c r="P120" s="96"/>
      <c r="Q120" s="176"/>
      <c r="R120" s="65"/>
      <c r="S120" s="32"/>
      <c r="T120" s="46"/>
      <c r="U120" s="99"/>
      <c r="V120" s="48"/>
      <c r="W120" s="49"/>
      <c r="X120" s="50"/>
      <c r="Y120" s="232"/>
      <c r="Z120" s="233"/>
      <c r="AA120" s="156"/>
      <c r="AB120" s="35"/>
      <c r="AC120" s="117"/>
      <c r="AD120" s="36"/>
      <c r="AE120" s="52"/>
      <c r="AF120" s="53"/>
      <c r="AG120" s="54"/>
      <c r="AH120" s="55"/>
      <c r="AI120" s="54"/>
      <c r="AJ120" s="55"/>
      <c r="AK120" s="24"/>
      <c r="AL120" s="54"/>
      <c r="AM120" s="55"/>
      <c r="AN120" s="54"/>
      <c r="AO120" s="55"/>
      <c r="AP120" s="37"/>
      <c r="AQ120" s="128"/>
      <c r="AR120" s="400"/>
      <c r="AT120" s="428"/>
      <c r="AU120" s="428"/>
    </row>
    <row r="121" spans="2:47" ht="12.75" customHeight="1" x14ac:dyDescent="0.2">
      <c r="B121" s="677"/>
      <c r="C121" s="317"/>
      <c r="D121" s="318">
        <v>2</v>
      </c>
      <c r="E121" s="636" t="s">
        <v>217</v>
      </c>
      <c r="F121" s="637"/>
      <c r="G121" s="16"/>
      <c r="H121" s="16"/>
      <c r="I121" s="17"/>
      <c r="J121" s="16"/>
      <c r="K121" s="16"/>
      <c r="L121" s="27"/>
      <c r="M121" s="27"/>
      <c r="N121" s="46"/>
      <c r="O121" s="95"/>
      <c r="P121" s="96"/>
      <c r="Q121" s="97"/>
      <c r="R121" s="65"/>
      <c r="S121" s="21"/>
      <c r="T121" s="33"/>
      <c r="U121" s="99"/>
      <c r="V121" s="693"/>
      <c r="W121" s="694"/>
      <c r="X121" s="695"/>
      <c r="Y121" s="696"/>
      <c r="Z121" s="697"/>
      <c r="AA121" s="156"/>
      <c r="AB121" s="51"/>
      <c r="AC121" s="51"/>
      <c r="AD121" s="51"/>
      <c r="AE121" s="727"/>
      <c r="AF121" s="728"/>
      <c r="AG121" s="729"/>
      <c r="AH121" s="730"/>
      <c r="AI121" s="729"/>
      <c r="AJ121" s="730"/>
      <c r="AK121" s="24"/>
      <c r="AL121" s="729"/>
      <c r="AM121" s="730"/>
      <c r="AN121" s="729"/>
      <c r="AO121" s="730"/>
      <c r="AP121" s="37"/>
      <c r="AQ121" s="21"/>
      <c r="AR121" s="401"/>
      <c r="AT121" s="428"/>
      <c r="AU121" s="428"/>
    </row>
    <row r="122" spans="2:47" ht="12.75" customHeight="1" x14ac:dyDescent="0.2">
      <c r="B122" s="677"/>
      <c r="C122" s="157">
        <v>5</v>
      </c>
      <c r="D122" s="157" t="s">
        <v>218</v>
      </c>
      <c r="E122" s="634" t="s">
        <v>219</v>
      </c>
      <c r="F122" s="635"/>
      <c r="G122" s="158">
        <v>3</v>
      </c>
      <c r="H122" s="158">
        <v>400</v>
      </c>
      <c r="I122" s="159"/>
      <c r="J122" s="26"/>
      <c r="K122" s="26"/>
      <c r="L122" s="149"/>
      <c r="M122" s="149"/>
      <c r="N122" s="158">
        <f>SUM(N123:N132)+N139+N144+N145+N147</f>
        <v>14892.5</v>
      </c>
      <c r="O122" s="160"/>
      <c r="P122" s="161"/>
      <c r="Q122" s="31"/>
      <c r="R122" s="160"/>
      <c r="S122" s="31"/>
      <c r="T122" s="162"/>
      <c r="U122" s="31"/>
      <c r="V122" s="737"/>
      <c r="W122" s="738"/>
      <c r="X122" s="739"/>
      <c r="Y122" s="740"/>
      <c r="Z122" s="741"/>
      <c r="AA122" s="266"/>
      <c r="AB122" s="319"/>
      <c r="AC122" s="319"/>
      <c r="AD122" s="320"/>
      <c r="AE122" s="742"/>
      <c r="AF122" s="743"/>
      <c r="AG122" s="744"/>
      <c r="AH122" s="745"/>
      <c r="AI122" s="744"/>
      <c r="AJ122" s="745"/>
      <c r="AK122" s="167"/>
      <c r="AL122" s="733"/>
      <c r="AM122" s="734"/>
      <c r="AN122" s="733"/>
      <c r="AO122" s="734"/>
      <c r="AP122" s="168"/>
      <c r="AQ122" s="31"/>
      <c r="AR122" s="409"/>
      <c r="AT122" s="428"/>
      <c r="AU122" s="428"/>
    </row>
    <row r="123" spans="2:47" ht="12.75" customHeight="1" x14ac:dyDescent="0.2">
      <c r="B123" s="677"/>
      <c r="C123" s="15" t="s">
        <v>211</v>
      </c>
      <c r="D123" s="15"/>
      <c r="E123" s="321" t="s">
        <v>220</v>
      </c>
      <c r="F123" s="322"/>
      <c r="G123" s="16">
        <v>2</v>
      </c>
      <c r="H123" s="16">
        <v>230</v>
      </c>
      <c r="I123" s="17">
        <v>39</v>
      </c>
      <c r="J123" s="16">
        <v>25</v>
      </c>
      <c r="K123" s="50">
        <v>1</v>
      </c>
      <c r="L123" s="27">
        <v>1</v>
      </c>
      <c r="M123" s="27">
        <v>1</v>
      </c>
      <c r="N123" s="500">
        <f t="shared" ref="N123:N130" si="61">J123*K123*I123*L123*M123</f>
        <v>975</v>
      </c>
      <c r="O123" s="30">
        <v>0.9</v>
      </c>
      <c r="P123" s="18">
        <f t="shared" ref="P123:P130" si="62">IF(G123=3,(N123)/(SQRT(3)*H123*O123),(N123)/(H123*O123))</f>
        <v>4.7101449275362315</v>
      </c>
      <c r="Q123" s="115">
        <v>10</v>
      </c>
      <c r="R123" s="65">
        <f t="shared" ref="R123:R130" si="63">IF(G123=3,N123*U123/($L$2*AD123*H123),2*N123*U123/($L$2*AD123*H123))</f>
        <v>0.65825006751282744</v>
      </c>
      <c r="S123" s="116">
        <v>2.5</v>
      </c>
      <c r="T123" s="21">
        <v>21</v>
      </c>
      <c r="U123" s="99">
        <v>30</v>
      </c>
      <c r="V123" s="693">
        <f t="shared" ref="V123:V130" si="64">N123/1000*U123</f>
        <v>29.25</v>
      </c>
      <c r="W123" s="694"/>
      <c r="X123" s="695"/>
      <c r="Y123" s="698">
        <f t="shared" ref="Y123:Y127" si="65">IF(G123=3,N123*U123/($L$2*S123*H123),2*N123*U123/($L$2*S123*H123))</f>
        <v>1.8167701863354038</v>
      </c>
      <c r="Z123" s="699"/>
      <c r="AA123" s="156">
        <f>Y123+$AA$42</f>
        <v>4.8085670613354035</v>
      </c>
      <c r="AB123" s="35">
        <f t="shared" ref="AB123:AB130" si="66">(AA123/H123)</f>
        <v>2.0906813310153927E-2</v>
      </c>
      <c r="AC123" s="117">
        <v>0.03</v>
      </c>
      <c r="AD123" s="118">
        <f t="shared" ref="AD123:AD130" si="67">(AC123)*H123</f>
        <v>6.8999999999999995</v>
      </c>
      <c r="AE123" s="727" t="s">
        <v>65</v>
      </c>
      <c r="AF123" s="728"/>
      <c r="AG123" s="729" t="s">
        <v>66</v>
      </c>
      <c r="AH123" s="730"/>
      <c r="AI123" s="729" t="s">
        <v>53</v>
      </c>
      <c r="AJ123" s="730"/>
      <c r="AK123" s="111"/>
      <c r="AL123" s="735">
        <v>16</v>
      </c>
      <c r="AM123" s="736"/>
      <c r="AN123" s="729"/>
      <c r="AO123" s="730"/>
      <c r="AP123" s="112" t="s">
        <v>316</v>
      </c>
      <c r="AQ123" s="116">
        <f>S123</f>
        <v>2.5</v>
      </c>
      <c r="AR123" s="399">
        <f>S123</f>
        <v>2.5</v>
      </c>
    </row>
    <row r="124" spans="2:47" ht="12.75" customHeight="1" x14ac:dyDescent="0.2">
      <c r="B124" s="677"/>
      <c r="C124" s="15" t="s">
        <v>213</v>
      </c>
      <c r="D124" s="15"/>
      <c r="E124" s="321" t="s">
        <v>221</v>
      </c>
      <c r="F124" s="322"/>
      <c r="G124" s="16">
        <v>2</v>
      </c>
      <c r="H124" s="16">
        <v>230</v>
      </c>
      <c r="I124" s="17">
        <v>22</v>
      </c>
      <c r="J124" s="16">
        <v>3</v>
      </c>
      <c r="K124" s="50">
        <v>1</v>
      </c>
      <c r="L124" s="27">
        <v>1</v>
      </c>
      <c r="M124" s="27">
        <v>1</v>
      </c>
      <c r="N124" s="500">
        <f t="shared" si="61"/>
        <v>66</v>
      </c>
      <c r="O124" s="30">
        <v>0.9</v>
      </c>
      <c r="P124" s="18">
        <f t="shared" si="62"/>
        <v>0.3188405797101449</v>
      </c>
      <c r="Q124" s="115">
        <v>10</v>
      </c>
      <c r="R124" s="65">
        <f t="shared" si="63"/>
        <v>3.7132055090467186E-2</v>
      </c>
      <c r="S124" s="116">
        <v>1.5</v>
      </c>
      <c r="T124" s="21">
        <v>15</v>
      </c>
      <c r="U124" s="99">
        <v>25</v>
      </c>
      <c r="V124" s="693">
        <f t="shared" si="64"/>
        <v>1.6500000000000001</v>
      </c>
      <c r="W124" s="694"/>
      <c r="X124" s="695"/>
      <c r="Y124" s="698">
        <f t="shared" si="65"/>
        <v>0.17080745341614906</v>
      </c>
      <c r="Z124" s="699"/>
      <c r="AA124" s="156">
        <f>Y124+$AA$42</f>
        <v>3.1626043284161489</v>
      </c>
      <c r="AB124" s="35">
        <f t="shared" si="66"/>
        <v>1.3750453601809343E-2</v>
      </c>
      <c r="AC124" s="117">
        <v>0.03</v>
      </c>
      <c r="AD124" s="118">
        <f t="shared" si="67"/>
        <v>6.8999999999999995</v>
      </c>
      <c r="AE124" s="727" t="s">
        <v>65</v>
      </c>
      <c r="AF124" s="728"/>
      <c r="AG124" s="729" t="s">
        <v>66</v>
      </c>
      <c r="AH124" s="730"/>
      <c r="AI124" s="729" t="s">
        <v>53</v>
      </c>
      <c r="AJ124" s="730"/>
      <c r="AK124" s="24"/>
      <c r="AL124" s="729">
        <v>16</v>
      </c>
      <c r="AM124" s="730"/>
      <c r="AN124" s="729"/>
      <c r="AO124" s="730"/>
      <c r="AP124" s="112" t="s">
        <v>316</v>
      </c>
      <c r="AQ124" s="116">
        <f>S124</f>
        <v>1.5</v>
      </c>
      <c r="AR124" s="399">
        <f>S124</f>
        <v>1.5</v>
      </c>
    </row>
    <row r="125" spans="2:47" ht="12.75" customHeight="1" x14ac:dyDescent="0.2">
      <c r="B125" s="677"/>
      <c r="C125" s="15" t="s">
        <v>215</v>
      </c>
      <c r="D125" s="15"/>
      <c r="E125" s="632" t="s">
        <v>222</v>
      </c>
      <c r="F125" s="633"/>
      <c r="G125" s="16">
        <v>2</v>
      </c>
      <c r="H125" s="16">
        <v>230</v>
      </c>
      <c r="I125" s="17">
        <v>6</v>
      </c>
      <c r="J125" s="16">
        <v>9</v>
      </c>
      <c r="K125" s="50">
        <v>1</v>
      </c>
      <c r="L125" s="27">
        <v>1</v>
      </c>
      <c r="M125" s="27">
        <v>1</v>
      </c>
      <c r="N125" s="500">
        <f>J125*K125*I125*L125*M125</f>
        <v>54</v>
      </c>
      <c r="O125" s="30">
        <v>0.9</v>
      </c>
      <c r="P125" s="18">
        <f t="shared" si="62"/>
        <v>0.2608695652173913</v>
      </c>
      <c r="Q125" s="115">
        <v>10</v>
      </c>
      <c r="R125" s="65">
        <f t="shared" si="63"/>
        <v>4.1317850391574401E-2</v>
      </c>
      <c r="S125" s="116">
        <v>1.5</v>
      </c>
      <c r="T125" s="21">
        <v>15</v>
      </c>
      <c r="U125" s="99">
        <v>34</v>
      </c>
      <c r="V125" s="693">
        <f t="shared" si="64"/>
        <v>1.8360000000000001</v>
      </c>
      <c r="W125" s="694"/>
      <c r="X125" s="695"/>
      <c r="Y125" s="698">
        <f t="shared" si="65"/>
        <v>0.19006211180124225</v>
      </c>
      <c r="Z125" s="699"/>
      <c r="AA125" s="156">
        <f t="shared" ref="AA125:AA130" si="68">Y125+$AA$42</f>
        <v>3.1818589868012421</v>
      </c>
      <c r="AB125" s="35">
        <f t="shared" si="66"/>
        <v>1.3834169507831487E-2</v>
      </c>
      <c r="AC125" s="117">
        <v>0.03</v>
      </c>
      <c r="AD125" s="118">
        <f t="shared" si="67"/>
        <v>6.8999999999999995</v>
      </c>
      <c r="AE125" s="727" t="s">
        <v>65</v>
      </c>
      <c r="AF125" s="728"/>
      <c r="AG125" s="729" t="s">
        <v>66</v>
      </c>
      <c r="AH125" s="730"/>
      <c r="AI125" s="729" t="s">
        <v>53</v>
      </c>
      <c r="AJ125" s="730"/>
      <c r="AK125" s="24"/>
      <c r="AL125" s="729">
        <v>16</v>
      </c>
      <c r="AM125" s="730"/>
      <c r="AN125" s="729"/>
      <c r="AO125" s="730"/>
      <c r="AP125" s="112" t="s">
        <v>316</v>
      </c>
      <c r="AQ125" s="116">
        <f t="shared" ref="AQ125:AQ130" si="69">S125</f>
        <v>1.5</v>
      </c>
      <c r="AR125" s="399">
        <f t="shared" ref="AR125:AR130" si="70">S125</f>
        <v>1.5</v>
      </c>
    </row>
    <row r="126" spans="2:47" ht="12.75" customHeight="1" x14ac:dyDescent="0.2">
      <c r="B126" s="677"/>
      <c r="C126" s="15" t="s">
        <v>223</v>
      </c>
      <c r="D126" s="15"/>
      <c r="E126" s="632" t="s">
        <v>224</v>
      </c>
      <c r="F126" s="633"/>
      <c r="G126" s="16">
        <v>2</v>
      </c>
      <c r="H126" s="16">
        <v>230</v>
      </c>
      <c r="I126" s="17">
        <v>3450</v>
      </c>
      <c r="J126" s="16">
        <v>6</v>
      </c>
      <c r="K126" s="50">
        <v>1.25</v>
      </c>
      <c r="L126" s="27">
        <v>0.2</v>
      </c>
      <c r="M126" s="27">
        <v>0.25</v>
      </c>
      <c r="N126" s="500">
        <f t="shared" si="61"/>
        <v>1293.75</v>
      </c>
      <c r="O126" s="30">
        <v>0.85</v>
      </c>
      <c r="P126" s="18">
        <f t="shared" si="62"/>
        <v>6.617647058823529</v>
      </c>
      <c r="Q126" s="115">
        <v>16</v>
      </c>
      <c r="R126" s="65">
        <f t="shared" si="63"/>
        <v>0.6288819875776398</v>
      </c>
      <c r="S126" s="116">
        <v>2.5</v>
      </c>
      <c r="T126" s="21">
        <v>21</v>
      </c>
      <c r="U126" s="99">
        <v>36</v>
      </c>
      <c r="V126" s="693">
        <f t="shared" si="64"/>
        <v>46.574999999999996</v>
      </c>
      <c r="W126" s="694"/>
      <c r="X126" s="695"/>
      <c r="Y126" s="698">
        <f t="shared" si="65"/>
        <v>2.8928571428571428</v>
      </c>
      <c r="Z126" s="699"/>
      <c r="AA126" s="156">
        <f t="shared" si="68"/>
        <v>5.8846540178571427</v>
      </c>
      <c r="AB126" s="35">
        <f t="shared" si="66"/>
        <v>2.5585452251552794E-2</v>
      </c>
      <c r="AC126" s="117">
        <v>0.05</v>
      </c>
      <c r="AD126" s="118">
        <f t="shared" si="67"/>
        <v>11.5</v>
      </c>
      <c r="AE126" s="727" t="s">
        <v>65</v>
      </c>
      <c r="AF126" s="728"/>
      <c r="AG126" s="729" t="s">
        <v>66</v>
      </c>
      <c r="AH126" s="730"/>
      <c r="AI126" s="729" t="s">
        <v>53</v>
      </c>
      <c r="AJ126" s="730"/>
      <c r="AK126" s="24"/>
      <c r="AL126" s="729">
        <v>16</v>
      </c>
      <c r="AM126" s="730"/>
      <c r="AN126" s="729"/>
      <c r="AO126" s="730"/>
      <c r="AP126" s="112" t="s">
        <v>316</v>
      </c>
      <c r="AQ126" s="116">
        <f t="shared" si="69"/>
        <v>2.5</v>
      </c>
      <c r="AR126" s="399">
        <f t="shared" si="70"/>
        <v>2.5</v>
      </c>
    </row>
    <row r="127" spans="2:47" ht="12.75" customHeight="1" x14ac:dyDescent="0.2">
      <c r="B127" s="677"/>
      <c r="C127" s="15" t="s">
        <v>225</v>
      </c>
      <c r="D127" s="15"/>
      <c r="E127" s="632" t="s">
        <v>226</v>
      </c>
      <c r="F127" s="633"/>
      <c r="G127" s="16">
        <v>2</v>
      </c>
      <c r="H127" s="16">
        <v>230</v>
      </c>
      <c r="I127" s="17">
        <v>3450</v>
      </c>
      <c r="J127" s="16">
        <v>6</v>
      </c>
      <c r="K127" s="50">
        <v>1.25</v>
      </c>
      <c r="L127" s="27">
        <v>0.2</v>
      </c>
      <c r="M127" s="27">
        <v>0.25</v>
      </c>
      <c r="N127" s="500">
        <f>J127*K127*I127*L127*M127</f>
        <v>1293.75</v>
      </c>
      <c r="O127" s="30">
        <v>0.85</v>
      </c>
      <c r="P127" s="18">
        <f t="shared" si="62"/>
        <v>6.617647058823529</v>
      </c>
      <c r="Q127" s="115">
        <v>16</v>
      </c>
      <c r="R127" s="65">
        <f t="shared" si="63"/>
        <v>0.6288819875776398</v>
      </c>
      <c r="S127" s="116">
        <v>2.5</v>
      </c>
      <c r="T127" s="21">
        <v>21</v>
      </c>
      <c r="U127" s="99">
        <v>36</v>
      </c>
      <c r="V127" s="693">
        <f t="shared" si="64"/>
        <v>46.574999999999996</v>
      </c>
      <c r="W127" s="694"/>
      <c r="X127" s="695"/>
      <c r="Y127" s="698">
        <f t="shared" si="65"/>
        <v>2.8928571428571428</v>
      </c>
      <c r="Z127" s="699"/>
      <c r="AA127" s="156">
        <f t="shared" si="68"/>
        <v>5.8846540178571427</v>
      </c>
      <c r="AB127" s="35">
        <f t="shared" si="66"/>
        <v>2.5585452251552794E-2</v>
      </c>
      <c r="AC127" s="117">
        <v>0.05</v>
      </c>
      <c r="AD127" s="118">
        <f t="shared" si="67"/>
        <v>11.5</v>
      </c>
      <c r="AE127" s="727" t="s">
        <v>65</v>
      </c>
      <c r="AF127" s="728"/>
      <c r="AG127" s="729" t="s">
        <v>66</v>
      </c>
      <c r="AH127" s="730"/>
      <c r="AI127" s="729" t="s">
        <v>53</v>
      </c>
      <c r="AJ127" s="730"/>
      <c r="AK127" s="24"/>
      <c r="AL127" s="729">
        <v>16</v>
      </c>
      <c r="AM127" s="730"/>
      <c r="AN127" s="729"/>
      <c r="AO127" s="730"/>
      <c r="AP127" s="112" t="s">
        <v>316</v>
      </c>
      <c r="AQ127" s="116">
        <f t="shared" si="69"/>
        <v>2.5</v>
      </c>
      <c r="AR127" s="399">
        <f t="shared" si="70"/>
        <v>2.5</v>
      </c>
    </row>
    <row r="128" spans="2:47" ht="12.75" customHeight="1" x14ac:dyDescent="0.2">
      <c r="B128" s="677"/>
      <c r="C128" s="15" t="s">
        <v>227</v>
      </c>
      <c r="D128" s="15"/>
      <c r="E128" s="624" t="s">
        <v>228</v>
      </c>
      <c r="F128" s="625"/>
      <c r="G128" s="16">
        <v>2</v>
      </c>
      <c r="H128" s="16">
        <v>230</v>
      </c>
      <c r="I128" s="17">
        <v>250</v>
      </c>
      <c r="J128" s="16">
        <v>4</v>
      </c>
      <c r="K128" s="50">
        <v>1.25</v>
      </c>
      <c r="L128" s="27">
        <v>1</v>
      </c>
      <c r="M128" s="27">
        <v>1</v>
      </c>
      <c r="N128" s="500">
        <f t="shared" si="61"/>
        <v>1250</v>
      </c>
      <c r="O128" s="30">
        <v>0.85</v>
      </c>
      <c r="P128" s="18">
        <f t="shared" si="62"/>
        <v>6.3938618925831205</v>
      </c>
      <c r="Q128" s="115">
        <v>16</v>
      </c>
      <c r="R128" s="65">
        <f t="shared" si="63"/>
        <v>0.45571158520118821</v>
      </c>
      <c r="S128" s="116">
        <v>2.5</v>
      </c>
      <c r="T128" s="21">
        <v>21</v>
      </c>
      <c r="U128" s="99">
        <v>27</v>
      </c>
      <c r="V128" s="693">
        <f t="shared" si="64"/>
        <v>33.75</v>
      </c>
      <c r="W128" s="694"/>
      <c r="X128" s="695"/>
      <c r="Y128" s="698">
        <f t="shared" ref="Y128:Y130" si="71">IF(G128=3,N128*U128/($L$2*S128*H128),2*N128*U128/($L$2*S128*H128))</f>
        <v>2.0962732919254656</v>
      </c>
      <c r="Z128" s="699"/>
      <c r="AA128" s="156">
        <f t="shared" si="68"/>
        <v>5.0880701669254655</v>
      </c>
      <c r="AB128" s="35">
        <f t="shared" si="66"/>
        <v>2.2122044204023764E-2</v>
      </c>
      <c r="AC128" s="117">
        <v>0.05</v>
      </c>
      <c r="AD128" s="118">
        <f t="shared" si="67"/>
        <v>11.5</v>
      </c>
      <c r="AE128" s="727" t="s">
        <v>65</v>
      </c>
      <c r="AF128" s="728"/>
      <c r="AG128" s="729" t="s">
        <v>66</v>
      </c>
      <c r="AH128" s="730"/>
      <c r="AI128" s="729" t="s">
        <v>53</v>
      </c>
      <c r="AJ128" s="730"/>
      <c r="AK128" s="24"/>
      <c r="AL128" s="729">
        <v>16</v>
      </c>
      <c r="AM128" s="730"/>
      <c r="AN128" s="729"/>
      <c r="AO128" s="730"/>
      <c r="AP128" s="112" t="s">
        <v>316</v>
      </c>
      <c r="AQ128" s="116">
        <f t="shared" si="69"/>
        <v>2.5</v>
      </c>
      <c r="AR128" s="399">
        <f t="shared" si="70"/>
        <v>2.5</v>
      </c>
    </row>
    <row r="129" spans="2:44" ht="12.75" customHeight="1" x14ac:dyDescent="0.2">
      <c r="B129" s="677"/>
      <c r="C129" s="15" t="s">
        <v>229</v>
      </c>
      <c r="D129" s="15"/>
      <c r="E129" s="632" t="s">
        <v>230</v>
      </c>
      <c r="F129" s="633"/>
      <c r="G129" s="16">
        <v>2</v>
      </c>
      <c r="H129" s="16">
        <v>230</v>
      </c>
      <c r="I129" s="17">
        <v>300</v>
      </c>
      <c r="J129" s="16">
        <v>1</v>
      </c>
      <c r="K129" s="50">
        <v>1.25</v>
      </c>
      <c r="L129" s="27">
        <v>1</v>
      </c>
      <c r="M129" s="27">
        <v>1</v>
      </c>
      <c r="N129" s="500">
        <f t="shared" si="61"/>
        <v>375</v>
      </c>
      <c r="O129" s="30">
        <v>0.85</v>
      </c>
      <c r="P129" s="18">
        <f t="shared" si="62"/>
        <v>1.918158567774936</v>
      </c>
      <c r="Q129" s="115">
        <v>16</v>
      </c>
      <c r="R129" s="65">
        <f t="shared" si="63"/>
        <v>8.1015392924655691E-2</v>
      </c>
      <c r="S129" s="116">
        <v>2.5</v>
      </c>
      <c r="T129" s="21">
        <v>21</v>
      </c>
      <c r="U129" s="99">
        <v>16</v>
      </c>
      <c r="V129" s="693">
        <f t="shared" si="64"/>
        <v>6</v>
      </c>
      <c r="W129" s="694"/>
      <c r="X129" s="695"/>
      <c r="Y129" s="698">
        <f t="shared" si="71"/>
        <v>0.37267080745341613</v>
      </c>
      <c r="Z129" s="699"/>
      <c r="AA129" s="156">
        <f t="shared" si="68"/>
        <v>3.3644676824534159</v>
      </c>
      <c r="AB129" s="35">
        <f t="shared" si="66"/>
        <v>1.4628120358493113E-2</v>
      </c>
      <c r="AC129" s="117">
        <v>0.05</v>
      </c>
      <c r="AD129" s="118">
        <f t="shared" si="67"/>
        <v>11.5</v>
      </c>
      <c r="AE129" s="727" t="s">
        <v>65</v>
      </c>
      <c r="AF129" s="728"/>
      <c r="AG129" s="729" t="s">
        <v>66</v>
      </c>
      <c r="AH129" s="730"/>
      <c r="AI129" s="729" t="s">
        <v>53</v>
      </c>
      <c r="AJ129" s="730"/>
      <c r="AK129" s="24"/>
      <c r="AL129" s="729">
        <v>16</v>
      </c>
      <c r="AM129" s="730"/>
      <c r="AN129" s="729"/>
      <c r="AO129" s="730"/>
      <c r="AP129" s="112" t="s">
        <v>316</v>
      </c>
      <c r="AQ129" s="116">
        <f t="shared" si="69"/>
        <v>2.5</v>
      </c>
      <c r="AR129" s="399">
        <f t="shared" si="70"/>
        <v>2.5</v>
      </c>
    </row>
    <row r="130" spans="2:44" ht="12.75" customHeight="1" x14ac:dyDescent="0.2">
      <c r="B130" s="677"/>
      <c r="C130" s="15" t="s">
        <v>231</v>
      </c>
      <c r="D130" s="15"/>
      <c r="E130" s="632" t="s">
        <v>232</v>
      </c>
      <c r="F130" s="633"/>
      <c r="G130" s="16">
        <v>2</v>
      </c>
      <c r="H130" s="16">
        <v>230</v>
      </c>
      <c r="I130" s="17">
        <v>1000</v>
      </c>
      <c r="J130" s="16">
        <v>1</v>
      </c>
      <c r="K130" s="50">
        <v>1.25</v>
      </c>
      <c r="L130" s="27">
        <v>1</v>
      </c>
      <c r="M130" s="27">
        <v>1</v>
      </c>
      <c r="N130" s="500">
        <f t="shared" si="61"/>
        <v>1250</v>
      </c>
      <c r="O130" s="30">
        <v>0.85</v>
      </c>
      <c r="P130" s="18">
        <f t="shared" si="62"/>
        <v>6.3938618925831205</v>
      </c>
      <c r="Q130" s="115">
        <v>16</v>
      </c>
      <c r="R130" s="65">
        <f t="shared" si="63"/>
        <v>0.27005130974885228</v>
      </c>
      <c r="S130" s="116">
        <v>2.5</v>
      </c>
      <c r="T130" s="21">
        <v>21</v>
      </c>
      <c r="U130" s="99">
        <v>16</v>
      </c>
      <c r="V130" s="693">
        <f t="shared" si="64"/>
        <v>20</v>
      </c>
      <c r="W130" s="694"/>
      <c r="X130" s="695"/>
      <c r="Y130" s="698">
        <f t="shared" si="71"/>
        <v>1.2422360248447204</v>
      </c>
      <c r="Z130" s="699"/>
      <c r="AA130" s="156">
        <f t="shared" si="68"/>
        <v>4.2340328998447205</v>
      </c>
      <c r="AB130" s="35">
        <f t="shared" si="66"/>
        <v>1.8408838694977045E-2</v>
      </c>
      <c r="AC130" s="117">
        <v>0.05</v>
      </c>
      <c r="AD130" s="118">
        <f t="shared" si="67"/>
        <v>11.5</v>
      </c>
      <c r="AE130" s="727" t="s">
        <v>65</v>
      </c>
      <c r="AF130" s="728"/>
      <c r="AG130" s="729" t="s">
        <v>66</v>
      </c>
      <c r="AH130" s="730"/>
      <c r="AI130" s="729" t="s">
        <v>53</v>
      </c>
      <c r="AJ130" s="730"/>
      <c r="AK130" s="24"/>
      <c r="AL130" s="729">
        <v>16</v>
      </c>
      <c r="AM130" s="730"/>
      <c r="AN130" s="729"/>
      <c r="AO130" s="730"/>
      <c r="AP130" s="112" t="s">
        <v>316</v>
      </c>
      <c r="AQ130" s="116">
        <f t="shared" si="69"/>
        <v>2.5</v>
      </c>
      <c r="AR130" s="399">
        <f t="shared" si="70"/>
        <v>2.5</v>
      </c>
    </row>
    <row r="131" spans="2:44" ht="12.75" customHeight="1" x14ac:dyDescent="0.2">
      <c r="B131" s="677"/>
      <c r="C131" s="15"/>
      <c r="D131" s="169"/>
      <c r="E131" s="173"/>
      <c r="F131" s="174"/>
      <c r="G131" s="16"/>
      <c r="H131" s="16"/>
      <c r="I131" s="17"/>
      <c r="J131" s="16"/>
      <c r="K131" s="16"/>
      <c r="L131" s="27"/>
      <c r="M131" s="27"/>
      <c r="N131" s="46"/>
      <c r="O131" s="30"/>
      <c r="P131" s="18"/>
      <c r="Q131" s="97"/>
      <c r="R131" s="65"/>
      <c r="S131" s="21"/>
      <c r="T131" s="33"/>
      <c r="U131" s="99"/>
      <c r="V131" s="48"/>
      <c r="W131" s="49"/>
      <c r="X131" s="50"/>
      <c r="Y131" s="226"/>
      <c r="Z131" s="227"/>
      <c r="AA131" s="156"/>
      <c r="AB131" s="51"/>
      <c r="AC131" s="51"/>
      <c r="AD131" s="118"/>
      <c r="AE131" s="52"/>
      <c r="AF131" s="53"/>
      <c r="AG131" s="54"/>
      <c r="AH131" s="55"/>
      <c r="AI131" s="54"/>
      <c r="AJ131" s="55"/>
      <c r="AK131" s="24"/>
      <c r="AL131" s="54"/>
      <c r="AM131" s="55"/>
      <c r="AN131" s="54"/>
      <c r="AO131" s="55"/>
      <c r="AP131" s="37"/>
      <c r="AQ131" s="21"/>
      <c r="AR131" s="401"/>
    </row>
    <row r="132" spans="2:44" ht="12.75" customHeight="1" x14ac:dyDescent="0.2">
      <c r="B132" s="677"/>
      <c r="C132" s="214" t="s">
        <v>364</v>
      </c>
      <c r="D132" s="169" t="s">
        <v>233</v>
      </c>
      <c r="E132" s="630" t="s">
        <v>234</v>
      </c>
      <c r="F132" s="631"/>
      <c r="G132" s="178">
        <v>2</v>
      </c>
      <c r="H132" s="178">
        <v>230</v>
      </c>
      <c r="I132" s="179">
        <f>SUM(I133:I137)</f>
        <v>1085</v>
      </c>
      <c r="J132" s="178">
        <v>1</v>
      </c>
      <c r="K132" s="180">
        <v>1</v>
      </c>
      <c r="L132" s="28">
        <v>1</v>
      </c>
      <c r="M132" s="28">
        <v>1</v>
      </c>
      <c r="N132" s="500">
        <f>J132*K132*I132*L132*M132</f>
        <v>1085</v>
      </c>
      <c r="O132" s="182">
        <v>0.85</v>
      </c>
      <c r="P132" s="18">
        <f>IF(G132=3,(N132)/(SQRT(3)*H132*O132),(N132)/(H132*O132))</f>
        <v>5.5498721227621486</v>
      </c>
      <c r="Q132" s="176">
        <v>10</v>
      </c>
      <c r="R132" s="65">
        <f>IF(G132=3,N132*U132/($L$2*AD132*H132),2*N132*U132/($L$2*AD132*H132))</f>
        <v>0.49810964083175802</v>
      </c>
      <c r="S132" s="215">
        <v>1.5</v>
      </c>
      <c r="T132" s="216">
        <f>24*0.75</f>
        <v>18</v>
      </c>
      <c r="U132" s="217">
        <v>34</v>
      </c>
      <c r="V132" s="693">
        <f t="shared" ref="V132" si="72">N132/1000*U132</f>
        <v>36.89</v>
      </c>
      <c r="W132" s="694"/>
      <c r="X132" s="695"/>
      <c r="Y132" s="698">
        <f t="shared" ref="Y132" si="73">IF(G132=3,N132*U132/($L$2*S132*H132),2*N132*U132/($L$2*S132*H132))</f>
        <v>3.818840579710145</v>
      </c>
      <c r="Z132" s="699"/>
      <c r="AA132" s="34">
        <f>Y132+$AA$42</f>
        <v>6.8106374547101449</v>
      </c>
      <c r="AB132" s="35">
        <f>(AA132/H132)</f>
        <v>2.9611467194391936E-2</v>
      </c>
      <c r="AC132" s="218">
        <v>0.05</v>
      </c>
      <c r="AD132" s="118">
        <f>(AC132)*H132</f>
        <v>11.5</v>
      </c>
      <c r="AE132" s="727" t="s">
        <v>51</v>
      </c>
      <c r="AF132" s="728"/>
      <c r="AG132" s="729" t="s">
        <v>52</v>
      </c>
      <c r="AH132" s="730"/>
      <c r="AI132" s="729" t="s">
        <v>84</v>
      </c>
      <c r="AJ132" s="730"/>
      <c r="AK132" s="236"/>
      <c r="AL132" s="718"/>
      <c r="AM132" s="719"/>
      <c r="AN132" s="718"/>
      <c r="AO132" s="719"/>
      <c r="AP132" s="112" t="s">
        <v>316</v>
      </c>
      <c r="AQ132" s="116">
        <f>S132</f>
        <v>1.5</v>
      </c>
      <c r="AR132" s="399">
        <f>S132</f>
        <v>1.5</v>
      </c>
    </row>
    <row r="133" spans="2:44" ht="12.75" customHeight="1" x14ac:dyDescent="0.2">
      <c r="B133" s="677"/>
      <c r="C133" s="15"/>
      <c r="D133" s="184">
        <v>17</v>
      </c>
      <c r="E133" s="622" t="s">
        <v>235</v>
      </c>
      <c r="F133" s="623"/>
      <c r="G133" s="123">
        <v>2</v>
      </c>
      <c r="H133" s="123">
        <v>230</v>
      </c>
      <c r="I133" s="124">
        <v>285</v>
      </c>
      <c r="J133" s="123">
        <v>1</v>
      </c>
      <c r="K133" s="125">
        <v>1</v>
      </c>
      <c r="L133" s="126">
        <v>1</v>
      </c>
      <c r="M133" s="126">
        <v>1</v>
      </c>
      <c r="N133" s="508">
        <f>I133*J133*K133*L133*M133</f>
        <v>285</v>
      </c>
      <c r="O133" s="30"/>
      <c r="P133" s="18"/>
      <c r="Q133" s="97"/>
      <c r="R133" s="65"/>
      <c r="S133" s="21"/>
      <c r="T133" s="33"/>
      <c r="U133" s="99"/>
      <c r="V133" s="693"/>
      <c r="W133" s="694"/>
      <c r="X133" s="695"/>
      <c r="Y133" s="731"/>
      <c r="Z133" s="732"/>
      <c r="AA133" s="156"/>
      <c r="AB133" s="51"/>
      <c r="AC133" s="51"/>
      <c r="AD133" s="51"/>
      <c r="AE133" s="727"/>
      <c r="AF133" s="728"/>
      <c r="AG133" s="729"/>
      <c r="AH133" s="730"/>
      <c r="AI133" s="729"/>
      <c r="AJ133" s="730"/>
      <c r="AK133" s="24"/>
      <c r="AL133" s="729"/>
      <c r="AM133" s="730"/>
      <c r="AN133" s="729"/>
      <c r="AO133" s="730"/>
      <c r="AP133" s="37"/>
      <c r="AQ133" s="21"/>
      <c r="AR133" s="401"/>
    </row>
    <row r="134" spans="2:44" ht="12.75" customHeight="1" x14ac:dyDescent="0.2">
      <c r="B134" s="677"/>
      <c r="C134" s="15"/>
      <c r="D134" s="184">
        <v>18</v>
      </c>
      <c r="E134" s="622" t="s">
        <v>236</v>
      </c>
      <c r="F134" s="623"/>
      <c r="G134" s="123">
        <v>2</v>
      </c>
      <c r="H134" s="123">
        <v>230</v>
      </c>
      <c r="I134" s="124">
        <v>350</v>
      </c>
      <c r="J134" s="123">
        <v>1</v>
      </c>
      <c r="K134" s="125">
        <v>1</v>
      </c>
      <c r="L134" s="126">
        <v>1</v>
      </c>
      <c r="M134" s="126">
        <v>1</v>
      </c>
      <c r="N134" s="508">
        <f t="shared" ref="N134:N137" si="74">I134*J134*K134*L134*M134</f>
        <v>350</v>
      </c>
      <c r="O134" s="30"/>
      <c r="P134" s="18"/>
      <c r="Q134" s="97"/>
      <c r="R134" s="65"/>
      <c r="S134" s="21"/>
      <c r="T134" s="33"/>
      <c r="U134" s="99"/>
      <c r="V134" s="693"/>
      <c r="W134" s="694"/>
      <c r="X134" s="695"/>
      <c r="Y134" s="731"/>
      <c r="Z134" s="732"/>
      <c r="AA134" s="156"/>
      <c r="AB134" s="51"/>
      <c r="AC134" s="51"/>
      <c r="AD134" s="51"/>
      <c r="AE134" s="727"/>
      <c r="AF134" s="728"/>
      <c r="AG134" s="729"/>
      <c r="AH134" s="730"/>
      <c r="AI134" s="729"/>
      <c r="AJ134" s="730"/>
      <c r="AK134" s="24"/>
      <c r="AL134" s="729"/>
      <c r="AM134" s="730"/>
      <c r="AN134" s="729"/>
      <c r="AO134" s="730"/>
      <c r="AP134" s="37"/>
      <c r="AQ134" s="21"/>
      <c r="AR134" s="401"/>
    </row>
    <row r="135" spans="2:44" ht="12.75" customHeight="1" x14ac:dyDescent="0.2">
      <c r="B135" s="677"/>
      <c r="C135" s="15"/>
      <c r="D135" s="184">
        <v>19</v>
      </c>
      <c r="E135" s="622" t="s">
        <v>237</v>
      </c>
      <c r="F135" s="623"/>
      <c r="G135" s="123">
        <v>2</v>
      </c>
      <c r="H135" s="123">
        <v>230</v>
      </c>
      <c r="I135" s="124">
        <v>350</v>
      </c>
      <c r="J135" s="123">
        <v>1</v>
      </c>
      <c r="K135" s="125">
        <v>1</v>
      </c>
      <c r="L135" s="126">
        <v>1</v>
      </c>
      <c r="M135" s="126">
        <v>1</v>
      </c>
      <c r="N135" s="508">
        <f t="shared" si="74"/>
        <v>350</v>
      </c>
      <c r="O135" s="30"/>
      <c r="P135" s="18"/>
      <c r="Q135" s="97"/>
      <c r="R135" s="65"/>
      <c r="S135" s="21"/>
      <c r="T135" s="33"/>
      <c r="U135" s="99"/>
      <c r="V135" s="693"/>
      <c r="W135" s="694"/>
      <c r="X135" s="695"/>
      <c r="Y135" s="731"/>
      <c r="Z135" s="732"/>
      <c r="AA135" s="156"/>
      <c r="AB135" s="51"/>
      <c r="AC135" s="51"/>
      <c r="AD135" s="51"/>
      <c r="AE135" s="727"/>
      <c r="AF135" s="728"/>
      <c r="AG135" s="729"/>
      <c r="AH135" s="730"/>
      <c r="AI135" s="729"/>
      <c r="AJ135" s="730"/>
      <c r="AK135" s="24"/>
      <c r="AL135" s="729"/>
      <c r="AM135" s="730"/>
      <c r="AN135" s="729"/>
      <c r="AO135" s="730"/>
      <c r="AP135" s="37"/>
      <c r="AQ135" s="21"/>
      <c r="AR135" s="401"/>
    </row>
    <row r="136" spans="2:44" ht="12.75" customHeight="1" x14ac:dyDescent="0.2">
      <c r="B136" s="677"/>
      <c r="C136" s="15"/>
      <c r="D136" s="184">
        <v>28</v>
      </c>
      <c r="E136" s="622" t="s">
        <v>238</v>
      </c>
      <c r="F136" s="623"/>
      <c r="G136" s="123">
        <v>2</v>
      </c>
      <c r="H136" s="123">
        <v>230</v>
      </c>
      <c r="I136" s="124">
        <v>50</v>
      </c>
      <c r="J136" s="123">
        <v>1</v>
      </c>
      <c r="K136" s="125">
        <v>1</v>
      </c>
      <c r="L136" s="126">
        <v>1</v>
      </c>
      <c r="M136" s="126">
        <v>1</v>
      </c>
      <c r="N136" s="508">
        <f t="shared" si="74"/>
        <v>50</v>
      </c>
      <c r="O136" s="30"/>
      <c r="P136" s="18"/>
      <c r="Q136" s="97"/>
      <c r="R136" s="65"/>
      <c r="S136" s="21"/>
      <c r="T136" s="33"/>
      <c r="U136" s="99"/>
      <c r="V136" s="48"/>
      <c r="W136" s="49"/>
      <c r="X136" s="50"/>
      <c r="Y136" s="226"/>
      <c r="Z136" s="227"/>
      <c r="AA136" s="156"/>
      <c r="AB136" s="51"/>
      <c r="AC136" s="51"/>
      <c r="AD136" s="51"/>
      <c r="AE136" s="52"/>
      <c r="AF136" s="53"/>
      <c r="AG136" s="54"/>
      <c r="AH136" s="55"/>
      <c r="AI136" s="54"/>
      <c r="AJ136" s="55"/>
      <c r="AK136" s="24"/>
      <c r="AL136" s="54"/>
      <c r="AM136" s="55"/>
      <c r="AN136" s="54"/>
      <c r="AO136" s="55"/>
      <c r="AP136" s="37"/>
      <c r="AQ136" s="21"/>
      <c r="AR136" s="401"/>
    </row>
    <row r="137" spans="2:44" ht="12.75" customHeight="1" x14ac:dyDescent="0.2">
      <c r="B137" s="677"/>
      <c r="C137" s="15"/>
      <c r="D137" s="184">
        <v>29</v>
      </c>
      <c r="E137" s="622" t="s">
        <v>239</v>
      </c>
      <c r="F137" s="623"/>
      <c r="G137" s="123">
        <v>2</v>
      </c>
      <c r="H137" s="123">
        <v>230</v>
      </c>
      <c r="I137" s="124">
        <v>50</v>
      </c>
      <c r="J137" s="123">
        <v>1</v>
      </c>
      <c r="K137" s="125">
        <v>1</v>
      </c>
      <c r="L137" s="126">
        <v>1</v>
      </c>
      <c r="M137" s="126">
        <v>1</v>
      </c>
      <c r="N137" s="508">
        <f t="shared" si="74"/>
        <v>50</v>
      </c>
      <c r="O137" s="30"/>
      <c r="P137" s="18"/>
      <c r="Q137" s="97"/>
      <c r="R137" s="65"/>
      <c r="S137" s="21"/>
      <c r="T137" s="33"/>
      <c r="U137" s="99"/>
      <c r="V137" s="48"/>
      <c r="W137" s="49"/>
      <c r="X137" s="50"/>
      <c r="Y137" s="226"/>
      <c r="Z137" s="227"/>
      <c r="AA137" s="156"/>
      <c r="AB137" s="51"/>
      <c r="AC137" s="51"/>
      <c r="AD137" s="51"/>
      <c r="AE137" s="52"/>
      <c r="AF137" s="53"/>
      <c r="AG137" s="54"/>
      <c r="AH137" s="55"/>
      <c r="AI137" s="54"/>
      <c r="AJ137" s="55"/>
      <c r="AK137" s="24"/>
      <c r="AL137" s="54"/>
      <c r="AM137" s="55"/>
      <c r="AN137" s="54"/>
      <c r="AO137" s="55"/>
      <c r="AP137" s="37"/>
      <c r="AQ137" s="21"/>
      <c r="AR137" s="401"/>
    </row>
    <row r="138" spans="2:44" x14ac:dyDescent="0.2">
      <c r="B138" s="677"/>
      <c r="C138" s="15"/>
      <c r="D138" s="169"/>
      <c r="E138" s="228"/>
      <c r="F138" s="229"/>
      <c r="G138" s="16"/>
      <c r="H138" s="16"/>
      <c r="I138" s="17"/>
      <c r="J138" s="16"/>
      <c r="K138" s="50"/>
      <c r="L138" s="27"/>
      <c r="M138" s="27"/>
      <c r="N138" s="46"/>
      <c r="O138" s="30"/>
      <c r="P138" s="18"/>
      <c r="Q138" s="97"/>
      <c r="R138" s="65"/>
      <c r="S138" s="21"/>
      <c r="T138" s="33"/>
      <c r="U138" s="99"/>
      <c r="V138" s="48"/>
      <c r="W138" s="49"/>
      <c r="X138" s="50"/>
      <c r="Y138" s="226"/>
      <c r="Z138" s="227"/>
      <c r="AA138" s="156"/>
      <c r="AB138" s="51"/>
      <c r="AC138" s="51"/>
      <c r="AD138" s="51"/>
      <c r="AE138" s="52"/>
      <c r="AF138" s="53"/>
      <c r="AG138" s="54"/>
      <c r="AH138" s="55"/>
      <c r="AI138" s="54"/>
      <c r="AJ138" s="55"/>
      <c r="AK138" s="24"/>
      <c r="AL138" s="54"/>
      <c r="AM138" s="55"/>
      <c r="AN138" s="54"/>
      <c r="AO138" s="55"/>
      <c r="AP138" s="37"/>
      <c r="AQ138" s="21"/>
      <c r="AR138" s="401"/>
    </row>
    <row r="139" spans="2:44" ht="12.75" customHeight="1" x14ac:dyDescent="0.2">
      <c r="B139" s="677"/>
      <c r="C139" s="214" t="s">
        <v>365</v>
      </c>
      <c r="D139" s="169" t="s">
        <v>233</v>
      </c>
      <c r="E139" s="628" t="s">
        <v>240</v>
      </c>
      <c r="F139" s="629"/>
      <c r="G139" s="178">
        <v>3</v>
      </c>
      <c r="H139" s="178">
        <v>400</v>
      </c>
      <c r="I139" s="179">
        <f>SUM(I140:I142)</f>
        <v>2100</v>
      </c>
      <c r="J139" s="178">
        <v>1</v>
      </c>
      <c r="K139" s="180">
        <v>1.25</v>
      </c>
      <c r="L139" s="28">
        <v>1</v>
      </c>
      <c r="M139" s="28">
        <v>1</v>
      </c>
      <c r="N139" s="500">
        <f t="shared" ref="N139:N145" si="75">J139*K139*I139*L139*M139</f>
        <v>2625</v>
      </c>
      <c r="O139" s="30">
        <v>0.85</v>
      </c>
      <c r="P139" s="18">
        <f>IF(G139=3,(N139)/(SQRT(3)*H139*O139),(N139)/(H139*O139))</f>
        <v>4.4574836959493167</v>
      </c>
      <c r="Q139" s="115">
        <v>10</v>
      </c>
      <c r="R139" s="65">
        <f>IF(G139=3,N139*U139/($L$2*AD139*H139),2*N139*U139/($L$2*AD139*H139))</f>
        <v>0.12890625</v>
      </c>
      <c r="S139" s="215">
        <v>1.5</v>
      </c>
      <c r="T139" s="21">
        <f>20*0.75</f>
        <v>15</v>
      </c>
      <c r="U139" s="99">
        <v>22</v>
      </c>
      <c r="V139" s="693">
        <f t="shared" ref="V139" si="76">N139/1000*U139</f>
        <v>57.75</v>
      </c>
      <c r="W139" s="694"/>
      <c r="X139" s="695"/>
      <c r="Y139" s="698">
        <f t="shared" ref="Y139" si="77">IF(G139=3,N139*U139/($L$2*S139*H139),2*N139*U139/($L$2*S139*H139))</f>
        <v>1.71875</v>
      </c>
      <c r="Z139" s="699"/>
      <c r="AA139" s="156">
        <f t="shared" ref="AA139:AA145" si="78">Y139+$AA$42</f>
        <v>4.7105468750000004</v>
      </c>
      <c r="AB139" s="35">
        <f>(AA139/H139)</f>
        <v>1.1776367187500001E-2</v>
      </c>
      <c r="AC139" s="117">
        <v>0.05</v>
      </c>
      <c r="AD139" s="118">
        <f>(AC139)*H139</f>
        <v>20</v>
      </c>
      <c r="AE139" s="727" t="s">
        <v>51</v>
      </c>
      <c r="AF139" s="728"/>
      <c r="AG139" s="729" t="s">
        <v>52</v>
      </c>
      <c r="AH139" s="730"/>
      <c r="AI139" s="729" t="s">
        <v>84</v>
      </c>
      <c r="AJ139" s="730"/>
      <c r="AK139" s="236"/>
      <c r="AL139" s="718"/>
      <c r="AM139" s="719"/>
      <c r="AN139" s="718"/>
      <c r="AO139" s="719"/>
      <c r="AP139" s="112" t="s">
        <v>316</v>
      </c>
      <c r="AQ139" s="116">
        <f>S139</f>
        <v>1.5</v>
      </c>
      <c r="AR139" s="399">
        <f>S139</f>
        <v>1.5</v>
      </c>
    </row>
    <row r="140" spans="2:44" ht="12.75" customHeight="1" x14ac:dyDescent="0.2">
      <c r="B140" s="677"/>
      <c r="C140" s="197" t="s">
        <v>241</v>
      </c>
      <c r="D140" s="184">
        <v>12</v>
      </c>
      <c r="E140" s="323" t="s">
        <v>242</v>
      </c>
      <c r="F140" s="324"/>
      <c r="G140" s="123">
        <v>3</v>
      </c>
      <c r="H140" s="123">
        <v>400</v>
      </c>
      <c r="I140" s="124">
        <v>700</v>
      </c>
      <c r="J140" s="123">
        <v>1</v>
      </c>
      <c r="K140" s="125">
        <v>1.25</v>
      </c>
      <c r="L140" s="126">
        <v>1</v>
      </c>
      <c r="M140" s="126">
        <v>1</v>
      </c>
      <c r="N140" s="505">
        <f t="shared" si="75"/>
        <v>875</v>
      </c>
      <c r="O140" s="185"/>
      <c r="P140" s="18"/>
      <c r="Q140" s="187"/>
      <c r="R140" s="65"/>
      <c r="S140" s="237"/>
      <c r="T140" s="238"/>
      <c r="U140" s="190"/>
      <c r="V140" s="720"/>
      <c r="W140" s="721"/>
      <c r="X140" s="722"/>
      <c r="Y140" s="723"/>
      <c r="Z140" s="724"/>
      <c r="AA140" s="325"/>
      <c r="AB140" s="192"/>
      <c r="AC140" s="193"/>
      <c r="AD140" s="194"/>
      <c r="AE140" s="725"/>
      <c r="AF140" s="726"/>
      <c r="AG140" s="725"/>
      <c r="AH140" s="726"/>
      <c r="AI140" s="725"/>
      <c r="AJ140" s="726"/>
      <c r="AK140" s="236"/>
      <c r="AL140" s="234"/>
      <c r="AM140" s="235"/>
      <c r="AN140" s="234"/>
      <c r="AO140" s="235"/>
      <c r="AP140" s="195"/>
      <c r="AQ140" s="326"/>
      <c r="AR140" s="410"/>
    </row>
    <row r="141" spans="2:44" ht="12.75" customHeight="1" x14ac:dyDescent="0.2">
      <c r="B141" s="677"/>
      <c r="C141" s="197" t="s">
        <v>243</v>
      </c>
      <c r="D141" s="196">
        <v>43</v>
      </c>
      <c r="E141" s="626" t="s">
        <v>244</v>
      </c>
      <c r="F141" s="627"/>
      <c r="G141" s="123">
        <v>3</v>
      </c>
      <c r="H141" s="123">
        <v>400</v>
      </c>
      <c r="I141" s="124">
        <v>700</v>
      </c>
      <c r="J141" s="123">
        <v>1</v>
      </c>
      <c r="K141" s="125">
        <v>1.25</v>
      </c>
      <c r="L141" s="126">
        <v>1</v>
      </c>
      <c r="M141" s="126">
        <v>1</v>
      </c>
      <c r="N141" s="505">
        <f t="shared" si="75"/>
        <v>875</v>
      </c>
      <c r="O141" s="185"/>
      <c r="P141" s="18"/>
      <c r="Q141" s="187"/>
      <c r="R141" s="65"/>
      <c r="S141" s="237"/>
      <c r="T141" s="238"/>
      <c r="U141" s="190"/>
      <c r="V141" s="720"/>
      <c r="W141" s="721"/>
      <c r="X141" s="722"/>
      <c r="Y141" s="723"/>
      <c r="Z141" s="724"/>
      <c r="AA141" s="325"/>
      <c r="AB141" s="192"/>
      <c r="AC141" s="193"/>
      <c r="AD141" s="194"/>
      <c r="AE141" s="725"/>
      <c r="AF141" s="726"/>
      <c r="AG141" s="725"/>
      <c r="AH141" s="726"/>
      <c r="AI141" s="725"/>
      <c r="AJ141" s="726"/>
      <c r="AK141" s="236"/>
      <c r="AL141" s="718"/>
      <c r="AM141" s="719"/>
      <c r="AN141" s="718"/>
      <c r="AO141" s="719"/>
      <c r="AP141" s="195"/>
      <c r="AQ141" s="326"/>
      <c r="AR141" s="410"/>
    </row>
    <row r="142" spans="2:44" ht="12.75" customHeight="1" x14ac:dyDescent="0.2">
      <c r="B142" s="677"/>
      <c r="C142" s="197" t="s">
        <v>245</v>
      </c>
      <c r="D142" s="196">
        <v>44</v>
      </c>
      <c r="E142" s="626" t="s">
        <v>246</v>
      </c>
      <c r="F142" s="627"/>
      <c r="G142" s="123">
        <v>3</v>
      </c>
      <c r="H142" s="123">
        <v>400</v>
      </c>
      <c r="I142" s="124">
        <v>700</v>
      </c>
      <c r="J142" s="123">
        <v>1</v>
      </c>
      <c r="K142" s="125">
        <v>1.25</v>
      </c>
      <c r="L142" s="126">
        <v>1</v>
      </c>
      <c r="M142" s="126">
        <v>1</v>
      </c>
      <c r="N142" s="505">
        <f t="shared" si="75"/>
        <v>875</v>
      </c>
      <c r="O142" s="185"/>
      <c r="P142" s="18"/>
      <c r="Q142" s="187"/>
      <c r="R142" s="65"/>
      <c r="S142" s="237"/>
      <c r="T142" s="238"/>
      <c r="U142" s="190"/>
      <c r="V142" s="720"/>
      <c r="W142" s="721"/>
      <c r="X142" s="722"/>
      <c r="Y142" s="723"/>
      <c r="Z142" s="724"/>
      <c r="AA142" s="325"/>
      <c r="AB142" s="192"/>
      <c r="AC142" s="193"/>
      <c r="AD142" s="194"/>
      <c r="AE142" s="725"/>
      <c r="AF142" s="726"/>
      <c r="AG142" s="725"/>
      <c r="AH142" s="726"/>
      <c r="AI142" s="725"/>
      <c r="AJ142" s="726"/>
      <c r="AK142" s="236"/>
      <c r="AL142" s="718"/>
      <c r="AM142" s="719"/>
      <c r="AN142" s="718"/>
      <c r="AO142" s="719"/>
      <c r="AP142" s="195"/>
      <c r="AQ142" s="326"/>
      <c r="AR142" s="410"/>
    </row>
    <row r="143" spans="2:44" ht="12.75" customHeight="1" x14ac:dyDescent="0.2">
      <c r="B143" s="677"/>
      <c r="C143" s="15"/>
      <c r="D143" s="196"/>
      <c r="E143" s="198"/>
      <c r="F143" s="199"/>
      <c r="G143" s="222"/>
      <c r="H143" s="222"/>
      <c r="I143" s="223"/>
      <c r="J143" s="222"/>
      <c r="K143" s="224"/>
      <c r="L143" s="225"/>
      <c r="M143" s="225"/>
      <c r="N143" s="32"/>
      <c r="O143" s="30"/>
      <c r="P143" s="18"/>
      <c r="Q143" s="115"/>
      <c r="R143" s="65"/>
      <c r="S143" s="128"/>
      <c r="T143" s="33"/>
      <c r="U143" s="99"/>
      <c r="V143" s="48"/>
      <c r="W143" s="49"/>
      <c r="X143" s="50"/>
      <c r="Y143" s="139"/>
      <c r="Z143" s="140"/>
      <c r="AA143" s="156"/>
      <c r="AB143" s="35"/>
      <c r="AC143" s="117"/>
      <c r="AD143" s="118"/>
      <c r="AE143" s="52"/>
      <c r="AF143" s="53"/>
      <c r="AG143" s="54"/>
      <c r="AH143" s="55"/>
      <c r="AI143" s="54"/>
      <c r="AJ143" s="55"/>
      <c r="AK143" s="236"/>
      <c r="AL143" s="234"/>
      <c r="AM143" s="235"/>
      <c r="AN143" s="234"/>
      <c r="AO143" s="235"/>
      <c r="AP143" s="37"/>
      <c r="AQ143" s="116"/>
      <c r="AR143" s="399"/>
    </row>
    <row r="144" spans="2:44" ht="12.75" customHeight="1" x14ac:dyDescent="0.2">
      <c r="B144" s="677"/>
      <c r="C144" s="214" t="s">
        <v>366</v>
      </c>
      <c r="D144" s="169" t="s">
        <v>247</v>
      </c>
      <c r="E144" s="624" t="s">
        <v>248</v>
      </c>
      <c r="F144" s="625"/>
      <c r="G144" s="16">
        <v>3</v>
      </c>
      <c r="H144" s="16">
        <v>400</v>
      </c>
      <c r="I144" s="17">
        <v>700</v>
      </c>
      <c r="J144" s="16">
        <v>1</v>
      </c>
      <c r="K144" s="50">
        <v>1.25</v>
      </c>
      <c r="L144" s="27">
        <v>1</v>
      </c>
      <c r="M144" s="27">
        <v>1</v>
      </c>
      <c r="N144" s="500">
        <f t="shared" si="75"/>
        <v>875</v>
      </c>
      <c r="O144" s="30">
        <v>0.85</v>
      </c>
      <c r="P144" s="18">
        <f>IF(G144=3,(N144)/(SQRT(3)*H144*O144),(N144)/(H144*O144))</f>
        <v>1.4858278986497722</v>
      </c>
      <c r="Q144" s="115">
        <v>10</v>
      </c>
      <c r="R144" s="65">
        <f>IF(G144=3,N144*U144/($L$2*AD144*H144),2*N144*U144/($L$2*AD144*H144))</f>
        <v>4.8828125E-2</v>
      </c>
      <c r="S144" s="215">
        <v>1.5</v>
      </c>
      <c r="T144" s="21">
        <f>20*0.75</f>
        <v>15</v>
      </c>
      <c r="U144" s="99">
        <v>25</v>
      </c>
      <c r="V144" s="693">
        <f t="shared" ref="V144:V145" si="79">N144/1000*U144</f>
        <v>21.875</v>
      </c>
      <c r="W144" s="694"/>
      <c r="X144" s="695"/>
      <c r="Y144" s="698">
        <f t="shared" ref="Y144:Y145" si="80">IF(G144=3,N144*U144/($L$2*S144*H144),2*N144*U144/($L$2*S144*H144))</f>
        <v>0.65104166666666663</v>
      </c>
      <c r="Z144" s="699"/>
      <c r="AA144" s="156">
        <f t="shared" si="78"/>
        <v>3.6428385416666664</v>
      </c>
      <c r="AB144" s="35">
        <f>(AA144/H144)</f>
        <v>9.1070963541666668E-3</v>
      </c>
      <c r="AC144" s="117">
        <v>0.05</v>
      </c>
      <c r="AD144" s="118">
        <f>(AC144)*H144</f>
        <v>20</v>
      </c>
      <c r="AE144" s="727" t="s">
        <v>51</v>
      </c>
      <c r="AF144" s="728"/>
      <c r="AG144" s="729" t="s">
        <v>52</v>
      </c>
      <c r="AH144" s="730"/>
      <c r="AI144" s="729" t="s">
        <v>84</v>
      </c>
      <c r="AJ144" s="730"/>
      <c r="AK144" s="236"/>
      <c r="AL144" s="718"/>
      <c r="AM144" s="719"/>
      <c r="AN144" s="718"/>
      <c r="AO144" s="719"/>
      <c r="AP144" s="112" t="s">
        <v>316</v>
      </c>
      <c r="AQ144" s="116">
        <f t="shared" ref="AQ144:AQ147" si="81">S144</f>
        <v>1.5</v>
      </c>
      <c r="AR144" s="399">
        <f t="shared" ref="AR144:AR147" si="82">S144</f>
        <v>1.5</v>
      </c>
    </row>
    <row r="145" spans="1:44" ht="12.75" customHeight="1" x14ac:dyDescent="0.2">
      <c r="B145" s="677"/>
      <c r="C145" s="214" t="s">
        <v>367</v>
      </c>
      <c r="D145" s="169" t="s">
        <v>249</v>
      </c>
      <c r="E145" s="624" t="s">
        <v>250</v>
      </c>
      <c r="F145" s="625"/>
      <c r="G145" s="16">
        <v>2</v>
      </c>
      <c r="H145" s="16">
        <v>230</v>
      </c>
      <c r="I145" s="17">
        <v>300</v>
      </c>
      <c r="J145" s="16">
        <v>1</v>
      </c>
      <c r="K145" s="50">
        <v>1.25</v>
      </c>
      <c r="L145" s="27">
        <v>1</v>
      </c>
      <c r="M145" s="27">
        <v>1</v>
      </c>
      <c r="N145" s="500">
        <f t="shared" si="75"/>
        <v>375</v>
      </c>
      <c r="O145" s="30">
        <v>0.85</v>
      </c>
      <c r="P145" s="18">
        <f>IF(G145=3,(N145)/(SQRT(3)*H145*O145),(N145)/(H145*O145))</f>
        <v>1.918158567774936</v>
      </c>
      <c r="Q145" s="115">
        <v>10</v>
      </c>
      <c r="R145" s="65">
        <f>IF(G145=3,N145*U145/($L$2*AD145*H145),2*N145*U145/($L$2*AD145*H145))</f>
        <v>0.12658655144477451</v>
      </c>
      <c r="S145" s="215">
        <v>1.5</v>
      </c>
      <c r="T145" s="216">
        <f>24*0.75</f>
        <v>18</v>
      </c>
      <c r="U145" s="99">
        <v>25</v>
      </c>
      <c r="V145" s="693">
        <f t="shared" si="79"/>
        <v>9.375</v>
      </c>
      <c r="W145" s="694"/>
      <c r="X145" s="695"/>
      <c r="Y145" s="698">
        <f t="shared" si="80"/>
        <v>0.97049689440993792</v>
      </c>
      <c r="Z145" s="699"/>
      <c r="AA145" s="156">
        <f t="shared" si="78"/>
        <v>3.9622937694099378</v>
      </c>
      <c r="AB145" s="35">
        <f>(AA145/H145)</f>
        <v>1.7227364214825815E-2</v>
      </c>
      <c r="AC145" s="117">
        <v>0.05</v>
      </c>
      <c r="AD145" s="118">
        <f>(AC145)*H145</f>
        <v>11.5</v>
      </c>
      <c r="AE145" s="727" t="s">
        <v>51</v>
      </c>
      <c r="AF145" s="728"/>
      <c r="AG145" s="729" t="s">
        <v>52</v>
      </c>
      <c r="AH145" s="730"/>
      <c r="AI145" s="729" t="s">
        <v>84</v>
      </c>
      <c r="AJ145" s="730"/>
      <c r="AK145" s="236"/>
      <c r="AL145" s="718"/>
      <c r="AM145" s="719"/>
      <c r="AN145" s="718"/>
      <c r="AO145" s="719"/>
      <c r="AP145" s="112" t="s">
        <v>316</v>
      </c>
      <c r="AQ145" s="116">
        <f t="shared" si="81"/>
        <v>1.5</v>
      </c>
      <c r="AR145" s="399">
        <f t="shared" si="82"/>
        <v>1.5</v>
      </c>
    </row>
    <row r="146" spans="1:44" ht="12.75" customHeight="1" x14ac:dyDescent="0.2">
      <c r="B146" s="677"/>
      <c r="C146" s="15"/>
      <c r="D146" s="169"/>
      <c r="E146" s="170"/>
      <c r="F146" s="171"/>
      <c r="G146" s="16"/>
      <c r="H146" s="16"/>
      <c r="I146" s="17"/>
      <c r="J146" s="16"/>
      <c r="K146" s="50"/>
      <c r="L146" s="27"/>
      <c r="M146" s="27"/>
      <c r="N146" s="32"/>
      <c r="O146" s="30"/>
      <c r="P146" s="18"/>
      <c r="Q146" s="115"/>
      <c r="R146" s="65"/>
      <c r="S146" s="128"/>
      <c r="T146" s="33"/>
      <c r="U146" s="99"/>
      <c r="V146" s="48"/>
      <c r="W146" s="49"/>
      <c r="X146" s="50"/>
      <c r="Y146" s="139"/>
      <c r="Z146" s="140"/>
      <c r="AA146" s="156"/>
      <c r="AB146" s="35"/>
      <c r="AC146" s="117"/>
      <c r="AD146" s="118"/>
      <c r="AE146" s="52"/>
      <c r="AF146" s="53"/>
      <c r="AG146" s="54"/>
      <c r="AH146" s="55"/>
      <c r="AI146" s="54"/>
      <c r="AJ146" s="55"/>
      <c r="AK146" s="236"/>
      <c r="AL146" s="234"/>
      <c r="AM146" s="235"/>
      <c r="AN146" s="234"/>
      <c r="AO146" s="235"/>
      <c r="AP146" s="37"/>
      <c r="AQ146" s="116"/>
      <c r="AR146" s="399"/>
    </row>
    <row r="147" spans="1:44" ht="12.75" customHeight="1" x14ac:dyDescent="0.2">
      <c r="B147" s="677"/>
      <c r="C147" s="214" t="s">
        <v>368</v>
      </c>
      <c r="D147" s="169"/>
      <c r="E147" s="228" t="s">
        <v>251</v>
      </c>
      <c r="F147" s="171"/>
      <c r="G147" s="178">
        <v>3</v>
      </c>
      <c r="H147" s="178">
        <v>400</v>
      </c>
      <c r="I147" s="179">
        <f>SUM(I148:I149)</f>
        <v>2700</v>
      </c>
      <c r="J147" s="178">
        <v>1</v>
      </c>
      <c r="K147" s="180">
        <v>1.25</v>
      </c>
      <c r="L147" s="28">
        <v>1</v>
      </c>
      <c r="M147" s="28">
        <v>1</v>
      </c>
      <c r="N147" s="500">
        <f>J147*K147*I147*L147*M147</f>
        <v>3375</v>
      </c>
      <c r="O147" s="30">
        <v>0.85</v>
      </c>
      <c r="P147" s="18">
        <f>IF(G147=3,(N147)/(SQRT(3)*H147*O147),(N147)/(H147*O147))</f>
        <v>5.7310504662205499</v>
      </c>
      <c r="Q147" s="115">
        <v>10</v>
      </c>
      <c r="R147" s="65">
        <f>IF(G147=3,N147*U147/($L$2*AD147*H147),2*N147*U147/($L$2*AD147*H147))</f>
        <v>0.16573660714285715</v>
      </c>
      <c r="S147" s="215">
        <v>1.5</v>
      </c>
      <c r="T147" s="21">
        <f>20*0.75</f>
        <v>15</v>
      </c>
      <c r="U147" s="99">
        <v>22</v>
      </c>
      <c r="V147" s="693">
        <f t="shared" ref="V147" si="83">N147/1000*U147</f>
        <v>74.25</v>
      </c>
      <c r="W147" s="694"/>
      <c r="X147" s="695"/>
      <c r="Y147" s="698">
        <f t="shared" ref="Y147" si="84">IF(G147=3,N147*U147/($L$2*S147*H147),2*N147*U147/($L$2*S147*H147))</f>
        <v>2.2098214285714284</v>
      </c>
      <c r="Z147" s="699"/>
      <c r="AA147" s="156">
        <f>Y147+$AA$42</f>
        <v>5.2016183035714283</v>
      </c>
      <c r="AB147" s="35">
        <f>(AA147/H147)</f>
        <v>1.3004045758928572E-2</v>
      </c>
      <c r="AC147" s="117">
        <v>0.05</v>
      </c>
      <c r="AD147" s="118">
        <f>(AC147)*H147</f>
        <v>20</v>
      </c>
      <c r="AE147" s="727" t="s">
        <v>51</v>
      </c>
      <c r="AF147" s="728"/>
      <c r="AG147" s="729" t="s">
        <v>52</v>
      </c>
      <c r="AH147" s="730"/>
      <c r="AI147" s="729" t="s">
        <v>84</v>
      </c>
      <c r="AJ147" s="730"/>
      <c r="AK147" s="236"/>
      <c r="AL147" s="234"/>
      <c r="AM147" s="235"/>
      <c r="AN147" s="234"/>
      <c r="AO147" s="235"/>
      <c r="AP147" s="112" t="s">
        <v>316</v>
      </c>
      <c r="AQ147" s="116">
        <f t="shared" si="81"/>
        <v>1.5</v>
      </c>
      <c r="AR147" s="399">
        <f t="shared" si="82"/>
        <v>1.5</v>
      </c>
    </row>
    <row r="148" spans="1:44" ht="12.75" customHeight="1" x14ac:dyDescent="0.2">
      <c r="B148" s="677"/>
      <c r="C148" s="197" t="s">
        <v>252</v>
      </c>
      <c r="D148" s="184">
        <v>36</v>
      </c>
      <c r="E148" s="622" t="s">
        <v>253</v>
      </c>
      <c r="F148" s="623"/>
      <c r="G148" s="123">
        <v>2</v>
      </c>
      <c r="H148" s="123">
        <v>230</v>
      </c>
      <c r="I148" s="124">
        <v>1500</v>
      </c>
      <c r="J148" s="123">
        <v>1</v>
      </c>
      <c r="K148" s="125">
        <v>1</v>
      </c>
      <c r="L148" s="126">
        <v>1</v>
      </c>
      <c r="M148" s="126">
        <v>1</v>
      </c>
      <c r="N148" s="505">
        <f>J148*K148*I148*L148*M148</f>
        <v>1500</v>
      </c>
      <c r="O148" s="185"/>
      <c r="P148" s="186"/>
      <c r="Q148" s="187"/>
      <c r="R148" s="327"/>
      <c r="S148" s="237"/>
      <c r="T148" s="238"/>
      <c r="U148" s="190"/>
      <c r="V148" s="720"/>
      <c r="W148" s="721"/>
      <c r="X148" s="722"/>
      <c r="Y148" s="723"/>
      <c r="Z148" s="724"/>
      <c r="AA148" s="325"/>
      <c r="AB148" s="192"/>
      <c r="AC148" s="193"/>
      <c r="AD148" s="194"/>
      <c r="AE148" s="725"/>
      <c r="AF148" s="726"/>
      <c r="AG148" s="725"/>
      <c r="AH148" s="726"/>
      <c r="AI148" s="725"/>
      <c r="AJ148" s="726"/>
      <c r="AK148" s="236"/>
      <c r="AL148" s="718"/>
      <c r="AM148" s="719"/>
      <c r="AN148" s="718"/>
      <c r="AO148" s="719"/>
      <c r="AP148" s="195"/>
      <c r="AQ148" s="326"/>
      <c r="AR148" s="410"/>
    </row>
    <row r="149" spans="1:44" ht="12.75" customHeight="1" x14ac:dyDescent="0.2">
      <c r="B149" s="677"/>
      <c r="C149" s="197" t="s">
        <v>254</v>
      </c>
      <c r="D149" s="184">
        <v>37</v>
      </c>
      <c r="E149" s="622" t="s">
        <v>255</v>
      </c>
      <c r="F149" s="623"/>
      <c r="G149" s="123">
        <v>2</v>
      </c>
      <c r="H149" s="123">
        <v>230</v>
      </c>
      <c r="I149" s="124">
        <v>1200</v>
      </c>
      <c r="J149" s="123">
        <v>1</v>
      </c>
      <c r="K149" s="125">
        <v>1</v>
      </c>
      <c r="L149" s="126">
        <v>1</v>
      </c>
      <c r="M149" s="126">
        <v>1</v>
      </c>
      <c r="N149" s="505">
        <f>J149*K149*I149*L149*M149</f>
        <v>1200</v>
      </c>
      <c r="O149" s="185"/>
      <c r="P149" s="186"/>
      <c r="Q149" s="187"/>
      <c r="R149" s="327"/>
      <c r="S149" s="237"/>
      <c r="T149" s="238"/>
      <c r="U149" s="190"/>
      <c r="V149" s="720"/>
      <c r="W149" s="721"/>
      <c r="X149" s="722"/>
      <c r="Y149" s="723"/>
      <c r="Z149" s="724"/>
      <c r="AA149" s="325"/>
      <c r="AB149" s="192"/>
      <c r="AC149" s="193"/>
      <c r="AD149" s="194"/>
      <c r="AE149" s="725"/>
      <c r="AF149" s="726"/>
      <c r="AG149" s="725"/>
      <c r="AH149" s="726"/>
      <c r="AI149" s="725"/>
      <c r="AJ149" s="726"/>
      <c r="AK149" s="236"/>
      <c r="AL149" s="718"/>
      <c r="AM149" s="719"/>
      <c r="AN149" s="718"/>
      <c r="AO149" s="719"/>
      <c r="AP149" s="195"/>
      <c r="AQ149" s="326"/>
      <c r="AR149" s="410"/>
    </row>
    <row r="150" spans="1:44" ht="12.75" customHeight="1" x14ac:dyDescent="0.2">
      <c r="B150" s="677"/>
      <c r="C150" s="328"/>
      <c r="D150" s="329"/>
      <c r="E150" s="330"/>
      <c r="F150" s="331"/>
      <c r="G150" s="332"/>
      <c r="H150" s="332"/>
      <c r="I150" s="333"/>
      <c r="J150" s="332"/>
      <c r="K150" s="334"/>
      <c r="L150" s="335"/>
      <c r="M150" s="335"/>
      <c r="N150" s="564"/>
      <c r="O150" s="336"/>
      <c r="P150" s="337"/>
      <c r="Q150" s="338"/>
      <c r="R150" s="339"/>
      <c r="S150" s="340"/>
      <c r="T150" s="341"/>
      <c r="U150" s="342"/>
      <c r="V150" s="343"/>
      <c r="W150" s="344"/>
      <c r="X150" s="334"/>
      <c r="Y150" s="345"/>
      <c r="Z150" s="346"/>
      <c r="AA150" s="347"/>
      <c r="AB150" s="348"/>
      <c r="AC150" s="349"/>
      <c r="AD150" s="350"/>
      <c r="AE150" s="351"/>
      <c r="AF150" s="352"/>
      <c r="AG150" s="351"/>
      <c r="AH150" s="352"/>
      <c r="AI150" s="351"/>
      <c r="AJ150" s="352"/>
      <c r="AK150" s="353"/>
      <c r="AL150" s="354"/>
      <c r="AM150" s="355"/>
      <c r="AN150" s="354"/>
      <c r="AO150" s="355"/>
      <c r="AP150" s="356"/>
      <c r="AQ150" s="357"/>
      <c r="AR150" s="411"/>
    </row>
    <row r="151" spans="1:44" ht="13.9" customHeight="1" thickBot="1" x14ac:dyDescent="0.25">
      <c r="B151" s="678"/>
      <c r="C151" s="412"/>
      <c r="D151" s="413"/>
      <c r="E151" s="620"/>
      <c r="F151" s="621"/>
      <c r="G151" s="414"/>
      <c r="H151" s="414"/>
      <c r="I151" s="415"/>
      <c r="J151" s="414"/>
      <c r="K151" s="414"/>
      <c r="L151" s="416"/>
      <c r="M151" s="416"/>
      <c r="N151" s="417"/>
      <c r="O151" s="418"/>
      <c r="P151" s="419"/>
      <c r="Q151" s="420"/>
      <c r="R151" s="420"/>
      <c r="S151" s="421"/>
      <c r="T151" s="421"/>
      <c r="U151" s="421"/>
      <c r="V151" s="706"/>
      <c r="W151" s="707"/>
      <c r="X151" s="708"/>
      <c r="Y151" s="709"/>
      <c r="Z151" s="710"/>
      <c r="AA151" s="422"/>
      <c r="AB151" s="423"/>
      <c r="AC151" s="423"/>
      <c r="AD151" s="423"/>
      <c r="AE151" s="711"/>
      <c r="AF151" s="712"/>
      <c r="AG151" s="713"/>
      <c r="AH151" s="714"/>
      <c r="AI151" s="713"/>
      <c r="AJ151" s="714"/>
      <c r="AK151" s="424"/>
      <c r="AL151" s="713"/>
      <c r="AM151" s="714"/>
      <c r="AN151" s="713"/>
      <c r="AO151" s="714"/>
      <c r="AP151" s="425"/>
      <c r="AQ151" s="426"/>
      <c r="AR151" s="427"/>
    </row>
    <row r="152" spans="1:44" ht="6" customHeight="1" x14ac:dyDescent="0.2">
      <c r="A152" s="358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</row>
    <row r="153" spans="1:44" ht="10.15" customHeight="1" x14ac:dyDescent="0.2">
      <c r="A153" s="358"/>
      <c r="B153" s="360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</row>
    <row r="154" spans="1:44" ht="13.15" customHeight="1" x14ac:dyDescent="0.2">
      <c r="A154" s="358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</row>
    <row r="155" spans="1:44" ht="12.75" customHeight="1" x14ac:dyDescent="0.2">
      <c r="A155" s="358"/>
      <c r="B155" s="362"/>
      <c r="C155" s="362"/>
      <c r="D155" s="362"/>
      <c r="E155" s="362"/>
      <c r="F155" s="363"/>
      <c r="G155" s="363"/>
      <c r="H155" s="363"/>
      <c r="I155" s="363"/>
      <c r="J155" s="363"/>
      <c r="K155" s="363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1"/>
      <c r="W155" s="365"/>
      <c r="X155" s="365"/>
      <c r="Y155" s="365"/>
      <c r="Z155" s="365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6"/>
      <c r="AN155" s="361"/>
      <c r="AO155" s="365"/>
      <c r="AP155" s="365"/>
      <c r="AQ155" s="365"/>
      <c r="AR155" s="365"/>
    </row>
    <row r="156" spans="1:44" ht="21" customHeight="1" x14ac:dyDescent="0.2">
      <c r="A156" s="358"/>
      <c r="B156" s="367"/>
      <c r="C156" s="367"/>
      <c r="D156" s="367"/>
      <c r="E156" s="367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1"/>
      <c r="W156" s="365"/>
      <c r="X156" s="365"/>
      <c r="Y156" s="365"/>
      <c r="Z156" s="365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6"/>
      <c r="AN156" s="361"/>
      <c r="AO156" s="365"/>
      <c r="AP156" s="365"/>
      <c r="AQ156" s="365"/>
      <c r="AR156" s="365"/>
    </row>
    <row r="157" spans="1:44" ht="15.75" customHeight="1" x14ac:dyDescent="0.2">
      <c r="A157" s="358"/>
      <c r="B157" s="362"/>
      <c r="C157" s="362"/>
      <c r="D157" s="362"/>
      <c r="E157" s="362"/>
      <c r="F157" s="362"/>
      <c r="G157" s="362"/>
      <c r="H157" s="368"/>
      <c r="I157" s="368"/>
      <c r="J157" s="368"/>
      <c r="K157" s="368"/>
      <c r="L157" s="368"/>
      <c r="M157" s="368"/>
      <c r="N157" s="368"/>
      <c r="O157" s="368"/>
      <c r="P157" s="358"/>
      <c r="Q157" s="358"/>
      <c r="R157" s="358"/>
      <c r="S157" s="367"/>
      <c r="T157" s="367"/>
      <c r="U157" s="358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5"/>
      <c r="AL157" s="365"/>
      <c r="AM157" s="365"/>
      <c r="AN157" s="361"/>
      <c r="AO157" s="369"/>
      <c r="AP157" s="368"/>
      <c r="AQ157" s="368"/>
      <c r="AR157" s="368"/>
    </row>
    <row r="158" spans="1:44" ht="5.25" customHeight="1" x14ac:dyDescent="0.2">
      <c r="A158" s="358"/>
      <c r="B158" s="363"/>
      <c r="C158" s="363"/>
      <c r="D158" s="363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70"/>
      <c r="R158" s="370"/>
      <c r="S158" s="360"/>
      <c r="T158" s="370"/>
      <c r="U158" s="360"/>
      <c r="V158" s="361"/>
      <c r="W158" s="361"/>
      <c r="X158" s="361"/>
      <c r="Y158" s="360"/>
      <c r="Z158" s="361"/>
      <c r="AA158" s="361"/>
      <c r="AB158" s="361"/>
      <c r="AC158" s="361"/>
      <c r="AD158" s="361"/>
      <c r="AE158" s="361"/>
      <c r="AF158" s="360"/>
      <c r="AG158" s="361"/>
      <c r="AH158" s="361"/>
      <c r="AI158" s="361"/>
      <c r="AJ158" s="360"/>
      <c r="AK158" s="365"/>
      <c r="AL158" s="365"/>
      <c r="AM158" s="365"/>
      <c r="AN158" s="361"/>
      <c r="AO158" s="368"/>
      <c r="AP158" s="368"/>
      <c r="AQ158" s="368"/>
      <c r="AR158" s="368"/>
    </row>
    <row r="159" spans="1:44" ht="12" customHeight="1" x14ac:dyDescent="0.2">
      <c r="A159" s="358"/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70"/>
      <c r="R159" s="370"/>
      <c r="S159" s="360"/>
      <c r="T159" s="370"/>
      <c r="U159" s="360"/>
      <c r="V159" s="361"/>
      <c r="W159" s="361"/>
      <c r="X159" s="361"/>
      <c r="Y159" s="360"/>
      <c r="Z159" s="361"/>
      <c r="AA159" s="361"/>
      <c r="AB159" s="361"/>
      <c r="AC159" s="361"/>
      <c r="AD159" s="361"/>
      <c r="AE159" s="361"/>
      <c r="AF159" s="360"/>
      <c r="AG159" s="361"/>
      <c r="AH159" s="361"/>
      <c r="AI159" s="361"/>
      <c r="AJ159" s="360"/>
      <c r="AK159" s="365"/>
      <c r="AL159" s="365"/>
      <c r="AM159" s="365"/>
      <c r="AN159" s="361"/>
      <c r="AO159" s="368"/>
      <c r="AP159" s="368"/>
      <c r="AQ159" s="368"/>
      <c r="AR159" s="368"/>
    </row>
    <row r="160" spans="1:44" ht="3" customHeight="1" x14ac:dyDescent="0.2">
      <c r="A160" s="358"/>
      <c r="B160" s="371"/>
      <c r="C160" s="371"/>
      <c r="D160" s="371"/>
      <c r="E160" s="371"/>
      <c r="F160" s="371"/>
      <c r="G160" s="363"/>
      <c r="H160" s="363"/>
      <c r="I160" s="363"/>
      <c r="J160" s="363"/>
      <c r="K160" s="363"/>
      <c r="L160" s="363"/>
      <c r="M160" s="363"/>
      <c r="N160" s="363"/>
      <c r="O160" s="363"/>
      <c r="P160" s="368"/>
      <c r="Q160" s="368"/>
      <c r="R160" s="368"/>
      <c r="S160" s="368"/>
      <c r="T160" s="368"/>
      <c r="U160" s="368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8"/>
      <c r="AP160" s="368"/>
      <c r="AQ160" s="368"/>
      <c r="AR160" s="368"/>
    </row>
    <row r="161" spans="1:44" ht="13.5" customHeight="1" x14ac:dyDescent="0.2">
      <c r="A161" s="358"/>
      <c r="B161" s="371"/>
      <c r="C161" s="371"/>
      <c r="D161" s="371"/>
      <c r="E161" s="371"/>
      <c r="F161" s="371"/>
      <c r="G161" s="363"/>
      <c r="H161" s="363"/>
      <c r="I161" s="363"/>
      <c r="J161" s="363"/>
      <c r="K161" s="363"/>
      <c r="L161" s="363"/>
      <c r="M161" s="363"/>
      <c r="N161" s="363"/>
      <c r="O161" s="363"/>
      <c r="P161" s="368"/>
      <c r="Q161" s="368"/>
      <c r="R161" s="368"/>
      <c r="S161" s="368"/>
      <c r="T161" s="368"/>
      <c r="U161" s="368"/>
      <c r="V161" s="361"/>
      <c r="W161" s="372"/>
      <c r="X161" s="361"/>
      <c r="Y161" s="361"/>
      <c r="Z161" s="361"/>
      <c r="AA161" s="358"/>
      <c r="AB161" s="358"/>
      <c r="AC161" s="358"/>
      <c r="AD161" s="358"/>
      <c r="AE161" s="358"/>
      <c r="AF161" s="361"/>
      <c r="AG161" s="361"/>
      <c r="AH161" s="361"/>
      <c r="AI161" s="361"/>
      <c r="AJ161" s="373"/>
      <c r="AK161" s="373"/>
      <c r="AL161" s="373"/>
      <c r="AM161" s="373"/>
      <c r="AN161" s="361"/>
      <c r="AO161" s="368"/>
      <c r="AP161" s="368"/>
      <c r="AQ161" s="368"/>
      <c r="AR161" s="368"/>
    </row>
    <row r="162" spans="1:44" ht="12.75" customHeight="1" x14ac:dyDescent="0.2">
      <c r="A162" s="358"/>
      <c r="B162" s="371"/>
      <c r="C162" s="371"/>
      <c r="D162" s="371"/>
      <c r="E162" s="371"/>
      <c r="F162" s="371"/>
      <c r="G162" s="363"/>
      <c r="H162" s="363"/>
      <c r="I162" s="363"/>
      <c r="J162" s="363"/>
      <c r="K162" s="363"/>
      <c r="L162" s="363"/>
      <c r="M162" s="363"/>
      <c r="N162" s="363"/>
      <c r="O162" s="363"/>
      <c r="P162" s="374"/>
      <c r="Q162" s="363"/>
      <c r="R162" s="363"/>
      <c r="S162" s="363"/>
      <c r="T162" s="363"/>
      <c r="U162" s="363"/>
      <c r="V162" s="361"/>
      <c r="W162" s="372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75"/>
      <c r="AK162" s="375"/>
      <c r="AL162" s="375"/>
      <c r="AM162" s="358"/>
      <c r="AN162" s="361"/>
      <c r="AO162" s="368"/>
      <c r="AP162" s="368"/>
      <c r="AQ162" s="368"/>
      <c r="AR162" s="368"/>
    </row>
    <row r="163" spans="1:44" ht="12.75" customHeight="1" x14ac:dyDescent="0.2">
      <c r="A163" s="358"/>
      <c r="B163" s="359"/>
      <c r="C163" s="359"/>
      <c r="D163" s="359"/>
      <c r="E163" s="359"/>
      <c r="F163" s="359"/>
      <c r="G163" s="359"/>
      <c r="H163" s="366"/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1"/>
      <c r="W163" s="372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76"/>
      <c r="AK163" s="376"/>
      <c r="AL163" s="376"/>
      <c r="AM163" s="376"/>
      <c r="AN163" s="361"/>
      <c r="AO163" s="368"/>
      <c r="AP163" s="368"/>
      <c r="AQ163" s="368"/>
      <c r="AR163" s="368"/>
    </row>
    <row r="164" spans="1:44" x14ac:dyDescent="0.2">
      <c r="A164" s="358"/>
      <c r="B164" s="359"/>
      <c r="C164" s="359"/>
      <c r="D164" s="359"/>
      <c r="E164" s="359"/>
      <c r="F164" s="359"/>
      <c r="G164" s="359"/>
      <c r="H164" s="366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1"/>
      <c r="W164" s="372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0"/>
      <c r="AL164" s="360"/>
      <c r="AM164" s="377"/>
      <c r="AN164" s="361"/>
      <c r="AO164" s="368"/>
      <c r="AP164" s="368"/>
      <c r="AQ164" s="368"/>
      <c r="AR164" s="368"/>
    </row>
    <row r="165" spans="1:44" ht="3" customHeight="1" x14ac:dyDescent="0.2">
      <c r="A165" s="358"/>
      <c r="B165" s="378"/>
      <c r="C165" s="378"/>
      <c r="D165" s="378"/>
      <c r="E165" s="378"/>
      <c r="F165" s="378"/>
      <c r="G165" s="378"/>
      <c r="H165" s="366"/>
      <c r="I165" s="366"/>
      <c r="J165" s="366"/>
      <c r="K165" s="366"/>
      <c r="L165" s="366"/>
      <c r="M165" s="366"/>
      <c r="N165" s="366"/>
      <c r="O165" s="366"/>
      <c r="P165" s="373"/>
      <c r="Q165" s="373"/>
      <c r="R165" s="373"/>
      <c r="S165" s="373"/>
      <c r="T165" s="373"/>
      <c r="U165" s="373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G165" s="361"/>
      <c r="AH165" s="361"/>
      <c r="AI165" s="361"/>
      <c r="AJ165" s="361"/>
      <c r="AK165" s="361"/>
      <c r="AL165" s="361"/>
      <c r="AM165" s="361"/>
      <c r="AN165" s="361"/>
      <c r="AO165" s="368"/>
      <c r="AP165" s="368"/>
      <c r="AQ165" s="368"/>
      <c r="AR165" s="368"/>
    </row>
    <row r="166" spans="1:44" ht="12.75" customHeight="1" x14ac:dyDescent="0.2">
      <c r="A166" s="358"/>
      <c r="B166" s="378"/>
      <c r="C166" s="378"/>
      <c r="D166" s="378"/>
      <c r="E166" s="378"/>
      <c r="F166" s="378"/>
      <c r="G166" s="378"/>
      <c r="H166" s="366"/>
      <c r="I166" s="366"/>
      <c r="J166" s="366"/>
      <c r="K166" s="366"/>
      <c r="L166" s="366"/>
      <c r="M166" s="366"/>
      <c r="N166" s="366"/>
      <c r="O166" s="366"/>
      <c r="P166" s="373"/>
      <c r="Q166" s="373"/>
      <c r="R166" s="373"/>
      <c r="S166" s="373"/>
      <c r="T166" s="373"/>
      <c r="U166" s="373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2"/>
      <c r="AH166" s="362"/>
      <c r="AI166" s="362"/>
      <c r="AJ166" s="362"/>
      <c r="AK166" s="362"/>
      <c r="AL166" s="360"/>
      <c r="AM166" s="360"/>
      <c r="AN166" s="361"/>
      <c r="AO166" s="368"/>
      <c r="AP166" s="368"/>
      <c r="AQ166" s="368"/>
      <c r="AR166" s="368"/>
    </row>
    <row r="167" spans="1:44" x14ac:dyDescent="0.2">
      <c r="A167" s="358"/>
      <c r="B167" s="378"/>
      <c r="C167" s="378"/>
      <c r="D167" s="378"/>
      <c r="E167" s="378"/>
      <c r="F167" s="378"/>
      <c r="G167" s="378"/>
      <c r="H167" s="366"/>
      <c r="I167" s="366"/>
      <c r="J167" s="366"/>
      <c r="K167" s="366"/>
      <c r="L167" s="366"/>
      <c r="M167" s="366"/>
      <c r="N167" s="366"/>
      <c r="O167" s="366"/>
      <c r="P167" s="360"/>
      <c r="Q167" s="360"/>
      <c r="R167" s="360"/>
      <c r="S167" s="360"/>
      <c r="T167" s="360"/>
      <c r="U167" s="360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G167" s="362"/>
      <c r="AH167" s="362"/>
      <c r="AI167" s="362"/>
      <c r="AJ167" s="379"/>
      <c r="AK167" s="379"/>
      <c r="AL167" s="380"/>
      <c r="AM167" s="380"/>
      <c r="AN167" s="361"/>
      <c r="AO167" s="368"/>
      <c r="AP167" s="368"/>
      <c r="AQ167" s="368"/>
      <c r="AR167" s="368"/>
    </row>
    <row r="168" spans="1:44" x14ac:dyDescent="0.2">
      <c r="A168" s="358"/>
      <c r="B168" s="360"/>
      <c r="C168" s="360"/>
      <c r="D168" s="360"/>
      <c r="E168" s="360"/>
      <c r="F168" s="360"/>
      <c r="G168" s="360"/>
      <c r="H168" s="366"/>
      <c r="I168" s="366"/>
      <c r="J168" s="366"/>
      <c r="K168" s="366"/>
      <c r="L168" s="366"/>
      <c r="M168" s="366"/>
      <c r="N168" s="366"/>
      <c r="O168" s="366"/>
      <c r="P168" s="360"/>
      <c r="Q168" s="360"/>
      <c r="R168" s="360"/>
      <c r="S168" s="360"/>
      <c r="T168" s="360"/>
      <c r="U168" s="360"/>
      <c r="V168" s="361"/>
      <c r="W168" s="367"/>
      <c r="X168" s="367"/>
      <c r="Y168" s="367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79"/>
      <c r="AK168" s="379"/>
      <c r="AL168" s="380"/>
      <c r="AM168" s="380"/>
      <c r="AN168" s="361"/>
      <c r="AO168" s="368"/>
      <c r="AP168" s="368"/>
      <c r="AQ168" s="368"/>
      <c r="AR168" s="368"/>
    </row>
    <row r="169" spans="1:44" ht="3" customHeight="1" x14ac:dyDescent="0.2">
      <c r="A169" s="358"/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G169" s="361"/>
      <c r="AH169" s="361"/>
      <c r="AI169" s="361"/>
      <c r="AJ169" s="361"/>
      <c r="AK169" s="361"/>
      <c r="AL169" s="361"/>
      <c r="AM169" s="361"/>
      <c r="AN169" s="361"/>
      <c r="AO169" s="361"/>
      <c r="AP169" s="361"/>
      <c r="AQ169" s="361"/>
      <c r="AR169" s="361"/>
    </row>
    <row r="170" spans="1:44" ht="12.75" customHeight="1" x14ac:dyDescent="0.2">
      <c r="A170" s="358"/>
      <c r="B170" s="381"/>
      <c r="C170" s="382"/>
      <c r="D170" s="382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61"/>
      <c r="AO170" s="373"/>
      <c r="AP170" s="373"/>
      <c r="AQ170" s="373"/>
      <c r="AR170" s="373"/>
    </row>
    <row r="171" spans="1:44" ht="12" customHeight="1" x14ac:dyDescent="0.2">
      <c r="A171" s="358"/>
      <c r="B171" s="381"/>
      <c r="C171" s="382"/>
      <c r="D171" s="382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61"/>
      <c r="AO171" s="384"/>
      <c r="AP171" s="384"/>
      <c r="AQ171" s="384"/>
      <c r="AR171" s="384"/>
    </row>
    <row r="172" spans="1:44" ht="12" customHeight="1" x14ac:dyDescent="0.2">
      <c r="A172" s="358"/>
      <c r="B172" s="381"/>
      <c r="C172" s="382"/>
      <c r="D172" s="382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61"/>
      <c r="AO172" s="384"/>
      <c r="AP172" s="384"/>
      <c r="AQ172" s="384"/>
      <c r="AR172" s="384"/>
    </row>
    <row r="173" spans="1:44" ht="12" customHeight="1" x14ac:dyDescent="0.2">
      <c r="A173" s="358"/>
      <c r="B173" s="381"/>
      <c r="C173" s="382"/>
      <c r="D173" s="382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3"/>
      <c r="AA173" s="383"/>
      <c r="AB173" s="383"/>
      <c r="AC173" s="383"/>
      <c r="AD173" s="383"/>
      <c r="AE173" s="383"/>
      <c r="AF173" s="383"/>
      <c r="AG173" s="383"/>
      <c r="AH173" s="383"/>
      <c r="AI173" s="383"/>
      <c r="AJ173" s="383"/>
      <c r="AK173" s="383"/>
      <c r="AL173" s="383"/>
      <c r="AM173" s="383"/>
      <c r="AN173" s="361"/>
      <c r="AO173" s="384"/>
      <c r="AP173" s="384"/>
      <c r="AQ173" s="384"/>
      <c r="AR173" s="384"/>
    </row>
    <row r="174" spans="1:44" ht="12" customHeight="1" x14ac:dyDescent="0.2">
      <c r="A174" s="358"/>
      <c r="B174" s="381"/>
      <c r="C174" s="382"/>
      <c r="D174" s="382"/>
      <c r="E174" s="383"/>
      <c r="F174" s="383"/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61"/>
      <c r="AO174" s="384"/>
      <c r="AP174" s="384"/>
      <c r="AQ174" s="384"/>
      <c r="AR174" s="384"/>
    </row>
    <row r="175" spans="1:44" ht="18.75" customHeight="1" x14ac:dyDescent="0.2">
      <c r="A175" s="358"/>
      <c r="B175" s="381"/>
      <c r="C175" s="382"/>
      <c r="D175" s="382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  <c r="AH175" s="383"/>
      <c r="AI175" s="383"/>
      <c r="AJ175" s="383"/>
      <c r="AK175" s="383"/>
      <c r="AL175" s="383"/>
      <c r="AM175" s="383"/>
      <c r="AN175" s="361"/>
      <c r="AO175" s="384"/>
      <c r="AP175" s="384"/>
      <c r="AQ175" s="384"/>
      <c r="AR175" s="384"/>
    </row>
    <row r="176" spans="1:44" x14ac:dyDescent="0.2">
      <c r="B176" s="358"/>
      <c r="C176" s="358"/>
      <c r="D176" s="358"/>
      <c r="E176" s="358"/>
      <c r="F176" s="358"/>
      <c r="G176" s="358"/>
      <c r="H176" s="358"/>
      <c r="I176" s="386"/>
      <c r="J176" s="358"/>
      <c r="K176" s="358"/>
      <c r="L176" s="387"/>
      <c r="M176" s="387"/>
      <c r="N176" s="386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N176" s="367"/>
      <c r="AO176" s="358"/>
    </row>
    <row r="177" spans="2:41" x14ac:dyDescent="0.2">
      <c r="B177" s="619"/>
      <c r="C177" s="619"/>
      <c r="D177" s="619"/>
      <c r="E177" s="619"/>
      <c r="F177" s="619"/>
      <c r="G177" s="619"/>
      <c r="H177" s="619"/>
      <c r="I177" s="619"/>
      <c r="J177" s="619"/>
      <c r="K177" s="619"/>
      <c r="L177" s="619"/>
      <c r="M177" s="388"/>
      <c r="N177" s="386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N177" s="367"/>
      <c r="AO177" s="358"/>
    </row>
    <row r="178" spans="2:41" x14ac:dyDescent="0.2">
      <c r="B178" s="358"/>
      <c r="C178" s="358"/>
      <c r="D178" s="358"/>
      <c r="E178" s="358"/>
      <c r="F178" s="358"/>
      <c r="G178" s="358"/>
      <c r="H178" s="358"/>
      <c r="I178" s="386"/>
      <c r="J178" s="358"/>
      <c r="K178" s="358"/>
      <c r="L178" s="389"/>
      <c r="M178" s="389"/>
      <c r="N178" s="716"/>
      <c r="O178" s="716"/>
      <c r="P178" s="716"/>
      <c r="Q178" s="390"/>
      <c r="R178" s="390"/>
      <c r="S178" s="358"/>
      <c r="T178" s="358"/>
      <c r="U178" s="358"/>
      <c r="V178" s="358"/>
      <c r="W178" s="358"/>
      <c r="X178" s="358"/>
      <c r="Y178" s="358"/>
      <c r="Z178" s="358"/>
      <c r="AA178" s="358"/>
      <c r="AN178" s="367"/>
      <c r="AO178" s="358"/>
    </row>
    <row r="179" spans="2:41" x14ac:dyDescent="0.2">
      <c r="B179" s="358"/>
      <c r="C179" s="358"/>
      <c r="D179" s="358"/>
      <c r="E179" s="358"/>
      <c r="F179" s="358"/>
      <c r="G179" s="358"/>
      <c r="H179" s="358"/>
      <c r="I179" s="386"/>
      <c r="J179" s="358"/>
      <c r="K179" s="358"/>
      <c r="L179" s="389"/>
      <c r="M179" s="389"/>
      <c r="N179" s="716"/>
      <c r="O179" s="716"/>
      <c r="P179" s="716"/>
      <c r="Q179" s="390"/>
      <c r="R179" s="390"/>
      <c r="S179" s="358"/>
      <c r="T179" s="358"/>
      <c r="U179" s="358"/>
      <c r="V179" s="358"/>
      <c r="W179" s="358"/>
      <c r="X179" s="358"/>
      <c r="Y179" s="358"/>
      <c r="Z179" s="358"/>
      <c r="AA179" s="358"/>
      <c r="AN179" s="367"/>
      <c r="AO179" s="358"/>
    </row>
    <row r="180" spans="2:41" x14ac:dyDescent="0.2">
      <c r="B180" s="358"/>
      <c r="C180" s="358"/>
      <c r="D180" s="358"/>
      <c r="E180" s="358"/>
      <c r="F180" s="358"/>
      <c r="G180" s="358"/>
      <c r="H180" s="358"/>
      <c r="I180" s="386"/>
      <c r="J180" s="358"/>
      <c r="K180" s="358"/>
      <c r="L180" s="389"/>
      <c r="M180" s="389"/>
      <c r="N180" s="716"/>
      <c r="O180" s="716"/>
      <c r="P180" s="716"/>
      <c r="Q180" s="390"/>
      <c r="R180" s="390"/>
      <c r="S180" s="358"/>
      <c r="T180" s="358"/>
      <c r="U180" s="358"/>
      <c r="V180" s="358"/>
      <c r="W180" s="358"/>
      <c r="X180" s="358"/>
      <c r="Y180" s="358"/>
      <c r="Z180" s="358"/>
      <c r="AA180" s="358"/>
      <c r="AN180" s="367"/>
      <c r="AO180" s="358"/>
    </row>
    <row r="181" spans="2:41" x14ac:dyDescent="0.2">
      <c r="B181" s="358"/>
      <c r="C181" s="358"/>
      <c r="D181" s="358"/>
      <c r="E181" s="358"/>
      <c r="F181" s="358"/>
      <c r="G181" s="358"/>
      <c r="H181" s="358"/>
      <c r="I181" s="386"/>
      <c r="J181" s="358"/>
      <c r="K181" s="358"/>
      <c r="L181" s="389"/>
      <c r="M181" s="389"/>
      <c r="N181" s="716"/>
      <c r="O181" s="716"/>
      <c r="P181" s="716"/>
      <c r="Q181" s="390"/>
      <c r="R181" s="390"/>
      <c r="S181" s="358"/>
      <c r="T181" s="358"/>
      <c r="U181" s="358"/>
      <c r="V181" s="358"/>
      <c r="W181" s="358"/>
      <c r="X181" s="358"/>
      <c r="Y181" s="358"/>
      <c r="Z181" s="358"/>
      <c r="AA181" s="358"/>
      <c r="AN181" s="367"/>
      <c r="AO181" s="358"/>
    </row>
    <row r="182" spans="2:41" x14ac:dyDescent="0.2">
      <c r="B182" s="358"/>
      <c r="C182" s="358"/>
      <c r="D182" s="358"/>
      <c r="E182" s="358"/>
      <c r="F182" s="358"/>
      <c r="G182" s="358"/>
      <c r="H182" s="358"/>
      <c r="I182" s="386"/>
      <c r="J182" s="358"/>
      <c r="K182" s="358"/>
      <c r="L182" s="391"/>
      <c r="M182" s="391"/>
      <c r="N182" s="715"/>
      <c r="O182" s="715"/>
      <c r="P182" s="715"/>
      <c r="Q182" s="392"/>
      <c r="R182" s="392"/>
      <c r="S182" s="385"/>
      <c r="T182" s="385"/>
      <c r="U182" s="358"/>
      <c r="V182" s="358"/>
      <c r="W182" s="358"/>
      <c r="X182" s="358"/>
      <c r="Y182" s="358"/>
      <c r="Z182" s="358"/>
      <c r="AA182" s="358"/>
      <c r="AN182" s="358"/>
      <c r="AO182" s="358"/>
    </row>
    <row r="183" spans="2:41" x14ac:dyDescent="0.2">
      <c r="B183" s="358"/>
      <c r="C183" s="358"/>
      <c r="D183" s="358"/>
      <c r="E183" s="358"/>
      <c r="F183" s="358"/>
      <c r="G183" s="358"/>
      <c r="H183" s="358"/>
      <c r="I183" s="386"/>
      <c r="J183" s="358"/>
      <c r="K183" s="358"/>
      <c r="L183" s="391"/>
      <c r="M183" s="391"/>
      <c r="N183" s="715"/>
      <c r="O183" s="715"/>
      <c r="P183" s="715"/>
      <c r="Q183" s="392"/>
      <c r="R183" s="392"/>
      <c r="S183" s="385"/>
      <c r="T183" s="385"/>
      <c r="U183" s="358"/>
      <c r="V183" s="358"/>
      <c r="W183" s="358"/>
      <c r="X183" s="358"/>
      <c r="Y183" s="358"/>
      <c r="Z183" s="358"/>
      <c r="AA183" s="358"/>
    </row>
    <row r="184" spans="2:41" x14ac:dyDescent="0.2">
      <c r="B184" s="358"/>
      <c r="C184" s="358"/>
      <c r="D184" s="358"/>
      <c r="E184" s="358"/>
      <c r="F184" s="358"/>
      <c r="G184" s="358"/>
      <c r="H184" s="358"/>
      <c r="I184" s="386"/>
      <c r="J184" s="358"/>
      <c r="K184" s="358"/>
      <c r="L184" s="387"/>
      <c r="M184" s="387"/>
      <c r="N184" s="386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</row>
    <row r="185" spans="2:41" x14ac:dyDescent="0.2">
      <c r="B185" s="358"/>
      <c r="C185" s="358"/>
      <c r="D185" s="358"/>
      <c r="E185" s="358"/>
      <c r="F185" s="358"/>
      <c r="G185" s="358"/>
      <c r="H185" s="358"/>
      <c r="I185" s="386"/>
      <c r="J185" s="358"/>
      <c r="K185" s="358"/>
      <c r="L185" s="387"/>
      <c r="M185" s="387"/>
      <c r="N185" s="386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</row>
    <row r="186" spans="2:41" x14ac:dyDescent="0.2">
      <c r="B186" s="358"/>
      <c r="C186" s="358"/>
      <c r="D186" s="358"/>
      <c r="E186" s="358"/>
      <c r="F186" s="358"/>
      <c r="G186" s="358"/>
      <c r="H186" s="358"/>
      <c r="I186" s="386"/>
      <c r="J186" s="358"/>
      <c r="K186" s="358"/>
      <c r="L186" s="387"/>
      <c r="M186" s="387"/>
      <c r="N186" s="386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</row>
    <row r="187" spans="2:41" x14ac:dyDescent="0.2">
      <c r="B187" s="358"/>
      <c r="C187" s="358"/>
      <c r="D187" s="358"/>
      <c r="E187" s="358"/>
      <c r="F187" s="358"/>
      <c r="G187" s="358"/>
      <c r="H187" s="358"/>
      <c r="I187" s="386"/>
      <c r="J187" s="358"/>
      <c r="K187" s="358"/>
      <c r="L187" s="387"/>
      <c r="M187" s="387"/>
      <c r="N187" s="386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  <c r="AA187" s="358"/>
    </row>
    <row r="188" spans="2:41" x14ac:dyDescent="0.2">
      <c r="B188" s="358"/>
      <c r="C188" s="358"/>
      <c r="D188" s="358"/>
      <c r="E188" s="385"/>
      <c r="F188" s="358"/>
      <c r="G188" s="358"/>
      <c r="H188" s="358"/>
      <c r="I188" s="386"/>
      <c r="J188" s="358"/>
      <c r="K188" s="358"/>
      <c r="L188" s="387"/>
      <c r="M188" s="387"/>
      <c r="N188" s="386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</row>
    <row r="189" spans="2:41" x14ac:dyDescent="0.2">
      <c r="B189" s="358"/>
      <c r="C189" s="358"/>
      <c r="D189" s="358"/>
      <c r="E189" s="385"/>
      <c r="F189" s="358"/>
      <c r="G189" s="358"/>
      <c r="H189" s="358"/>
      <c r="I189" s="386"/>
      <c r="J189" s="358"/>
      <c r="K189" s="358"/>
      <c r="L189" s="387"/>
      <c r="M189" s="387"/>
      <c r="N189" s="386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  <c r="AA189" s="358"/>
    </row>
    <row r="190" spans="2:41" x14ac:dyDescent="0.2">
      <c r="B190" s="358"/>
      <c r="C190" s="358"/>
      <c r="D190" s="358"/>
      <c r="E190" s="358"/>
      <c r="F190" s="358"/>
      <c r="G190" s="358"/>
      <c r="H190" s="358"/>
      <c r="I190" s="386"/>
      <c r="J190" s="358"/>
      <c r="K190" s="358"/>
      <c r="L190" s="387"/>
      <c r="M190" s="387"/>
      <c r="N190" s="386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  <c r="AA190" s="358"/>
    </row>
    <row r="191" spans="2:41" x14ac:dyDescent="0.2">
      <c r="B191" s="358"/>
      <c r="C191" s="358"/>
      <c r="D191" s="358"/>
      <c r="E191" s="358"/>
      <c r="F191" s="358"/>
      <c r="G191" s="358"/>
      <c r="H191" s="358"/>
      <c r="I191" s="386"/>
      <c r="J191" s="358"/>
      <c r="K191" s="358"/>
      <c r="L191" s="387"/>
      <c r="M191" s="387"/>
      <c r="N191" s="386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</row>
    <row r="192" spans="2:41" x14ac:dyDescent="0.2">
      <c r="B192" s="358"/>
      <c r="C192" s="358"/>
      <c r="D192" s="358"/>
      <c r="E192" s="358"/>
      <c r="F192" s="358"/>
      <c r="G192" s="358"/>
      <c r="H192" s="358"/>
      <c r="I192" s="386"/>
      <c r="J192" s="358"/>
      <c r="K192" s="358"/>
      <c r="L192" s="387"/>
      <c r="M192" s="387"/>
      <c r="N192" s="386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</row>
    <row r="193" spans="2:27" x14ac:dyDescent="0.2">
      <c r="B193" s="358"/>
      <c r="C193" s="358"/>
      <c r="D193" s="358"/>
      <c r="E193" s="358"/>
      <c r="F193" s="358"/>
      <c r="G193" s="358"/>
      <c r="H193" s="358"/>
      <c r="I193" s="386"/>
      <c r="J193" s="358"/>
      <c r="K193" s="358"/>
      <c r="L193" s="387"/>
      <c r="M193" s="387"/>
      <c r="N193" s="386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</row>
    <row r="194" spans="2:27" x14ac:dyDescent="0.2">
      <c r="B194" s="358"/>
      <c r="C194" s="358"/>
      <c r="D194" s="358"/>
      <c r="E194" s="358"/>
      <c r="F194" s="358"/>
      <c r="G194" s="358"/>
      <c r="H194" s="358"/>
      <c r="I194" s="386"/>
      <c r="J194" s="358"/>
      <c r="K194" s="358"/>
      <c r="L194" s="387"/>
      <c r="M194" s="387"/>
      <c r="N194" s="386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</row>
  </sheetData>
  <mergeCells count="874">
    <mergeCell ref="Q5:AH6"/>
    <mergeCell ref="AP6:AR6"/>
    <mergeCell ref="B7:F9"/>
    <mergeCell ref="G7:G9"/>
    <mergeCell ref="H7:H9"/>
    <mergeCell ref="I7:I9"/>
    <mergeCell ref="J7:J9"/>
    <mergeCell ref="L7:L9"/>
    <mergeCell ref="M7:M9"/>
    <mergeCell ref="N7:N9"/>
    <mergeCell ref="AP7:AP9"/>
    <mergeCell ref="AQ7:AQ9"/>
    <mergeCell ref="AK8:AM8"/>
    <mergeCell ref="AN8:AO9"/>
    <mergeCell ref="AL9:AM9"/>
    <mergeCell ref="O7:O9"/>
    <mergeCell ref="P7:P9"/>
    <mergeCell ref="Q7:Q9"/>
    <mergeCell ref="R7:R9"/>
    <mergeCell ref="S7:S9"/>
    <mergeCell ref="U7:U9"/>
    <mergeCell ref="AE10:AF10"/>
    <mergeCell ref="AG10:AH10"/>
    <mergeCell ref="AI10:AJ10"/>
    <mergeCell ref="AL10:AM10"/>
    <mergeCell ref="AN10:AO10"/>
    <mergeCell ref="AR7:AR9"/>
    <mergeCell ref="K8:K9"/>
    <mergeCell ref="Y8:Z9"/>
    <mergeCell ref="AA8:AA9"/>
    <mergeCell ref="AB8:AB9"/>
    <mergeCell ref="AC8:AC9"/>
    <mergeCell ref="AD8:AD9"/>
    <mergeCell ref="AE8:AF9"/>
    <mergeCell ref="AG8:AH9"/>
    <mergeCell ref="AI8:AJ9"/>
    <mergeCell ref="V7:X9"/>
    <mergeCell ref="Y7:AD7"/>
    <mergeCell ref="AE7:AH7"/>
    <mergeCell ref="AI7:AO7"/>
    <mergeCell ref="AL14:AM14"/>
    <mergeCell ref="AN14:AO14"/>
    <mergeCell ref="S15:U15"/>
    <mergeCell ref="W15:Z15"/>
    <mergeCell ref="H16:L16"/>
    <mergeCell ref="M16:P16"/>
    <mergeCell ref="S16:U16"/>
    <mergeCell ref="W16:Z16"/>
    <mergeCell ref="AL11:AM11"/>
    <mergeCell ref="AN11:AO11"/>
    <mergeCell ref="G13:P13"/>
    <mergeCell ref="V14:X14"/>
    <mergeCell ref="Y14:Z14"/>
    <mergeCell ref="AE14:AF14"/>
    <mergeCell ref="AG14:AH14"/>
    <mergeCell ref="AI14:AJ14"/>
    <mergeCell ref="V11:X11"/>
    <mergeCell ref="Y11:Z11"/>
    <mergeCell ref="AE11:AF11"/>
    <mergeCell ref="AG11:AH11"/>
    <mergeCell ref="AI11:AJ11"/>
    <mergeCell ref="T13:X13"/>
    <mergeCell ref="AI17:AJ17"/>
    <mergeCell ref="AL17:AM17"/>
    <mergeCell ref="AN17:AO17"/>
    <mergeCell ref="V19:X19"/>
    <mergeCell ref="Y19:Z19"/>
    <mergeCell ref="AE19:AF19"/>
    <mergeCell ref="AG19:AH19"/>
    <mergeCell ref="AI19:AJ19"/>
    <mergeCell ref="AL19:AM19"/>
    <mergeCell ref="AN19:AO19"/>
    <mergeCell ref="V17:X17"/>
    <mergeCell ref="Y17:Z17"/>
    <mergeCell ref="AE17:AF17"/>
    <mergeCell ref="AG17:AH17"/>
    <mergeCell ref="AN21:AO21"/>
    <mergeCell ref="V22:X22"/>
    <mergeCell ref="Y22:Z22"/>
    <mergeCell ref="AE22:AF22"/>
    <mergeCell ref="AG22:AH22"/>
    <mergeCell ref="AI22:AJ22"/>
    <mergeCell ref="AL22:AM22"/>
    <mergeCell ref="AN22:AO22"/>
    <mergeCell ref="AI20:AJ20"/>
    <mergeCell ref="AL20:AM20"/>
    <mergeCell ref="AN20:AO20"/>
    <mergeCell ref="V21:X21"/>
    <mergeCell ref="Y21:Z21"/>
    <mergeCell ref="AE21:AF21"/>
    <mergeCell ref="AG21:AH21"/>
    <mergeCell ref="AI21:AJ21"/>
    <mergeCell ref="AL21:AM21"/>
    <mergeCell ref="V20:X20"/>
    <mergeCell ref="Y20:Z20"/>
    <mergeCell ref="AE20:AF20"/>
    <mergeCell ref="AG20:AH20"/>
    <mergeCell ref="AN23:AO23"/>
    <mergeCell ref="V24:X24"/>
    <mergeCell ref="Y24:Z24"/>
    <mergeCell ref="AE24:AF24"/>
    <mergeCell ref="AG24:AH24"/>
    <mergeCell ref="AI24:AJ24"/>
    <mergeCell ref="AL24:AM24"/>
    <mergeCell ref="AN24:AO24"/>
    <mergeCell ref="V23:X23"/>
    <mergeCell ref="Y23:Z23"/>
    <mergeCell ref="AE23:AF23"/>
    <mergeCell ref="AG23:AH23"/>
    <mergeCell ref="AI23:AJ23"/>
    <mergeCell ref="AL23:AM23"/>
    <mergeCell ref="AN25:AO25"/>
    <mergeCell ref="V26:X26"/>
    <mergeCell ref="Y26:Z26"/>
    <mergeCell ref="AE26:AF26"/>
    <mergeCell ref="AG26:AH26"/>
    <mergeCell ref="AI26:AJ26"/>
    <mergeCell ref="AL26:AM26"/>
    <mergeCell ref="AN26:AO26"/>
    <mergeCell ref="V25:X25"/>
    <mergeCell ref="Y25:Z25"/>
    <mergeCell ref="AE25:AF25"/>
    <mergeCell ref="AG25:AH25"/>
    <mergeCell ref="AI25:AJ25"/>
    <mergeCell ref="AL25:AM25"/>
    <mergeCell ref="AL27:AM27"/>
    <mergeCell ref="AN27:AO27"/>
    <mergeCell ref="E28:F28"/>
    <mergeCell ref="V28:X28"/>
    <mergeCell ref="Y28:Z28"/>
    <mergeCell ref="AE28:AF28"/>
    <mergeCell ref="AG28:AH28"/>
    <mergeCell ref="AI28:AJ28"/>
    <mergeCell ref="AL28:AM28"/>
    <mergeCell ref="AN28:AO28"/>
    <mergeCell ref="E27:F27"/>
    <mergeCell ref="V27:X27"/>
    <mergeCell ref="Y27:Z27"/>
    <mergeCell ref="AE27:AF27"/>
    <mergeCell ref="AG27:AH27"/>
    <mergeCell ref="AI27:AJ27"/>
    <mergeCell ref="AE31:AF31"/>
    <mergeCell ref="AG31:AH31"/>
    <mergeCell ref="AI31:AJ31"/>
    <mergeCell ref="AL29:AM29"/>
    <mergeCell ref="AN29:AO29"/>
    <mergeCell ref="E30:F30"/>
    <mergeCell ref="V30:X30"/>
    <mergeCell ref="Y30:Z30"/>
    <mergeCell ref="AE30:AF30"/>
    <mergeCell ref="AG30:AH30"/>
    <mergeCell ref="AI30:AJ30"/>
    <mergeCell ref="E29:F29"/>
    <mergeCell ref="V29:X29"/>
    <mergeCell ref="Y29:Z29"/>
    <mergeCell ref="AE29:AF29"/>
    <mergeCell ref="AG29:AH29"/>
    <mergeCell ref="AI29:AJ29"/>
    <mergeCell ref="AG34:AH34"/>
    <mergeCell ref="AI34:AJ34"/>
    <mergeCell ref="E35:F35"/>
    <mergeCell ref="V35:X35"/>
    <mergeCell ref="Y35:Z35"/>
    <mergeCell ref="AE35:AF35"/>
    <mergeCell ref="AG35:AH35"/>
    <mergeCell ref="AI35:AJ35"/>
    <mergeCell ref="E32:F32"/>
    <mergeCell ref="V32:X32"/>
    <mergeCell ref="Y32:Z32"/>
    <mergeCell ref="AG32:AH32"/>
    <mergeCell ref="AI32:AJ32"/>
    <mergeCell ref="E33:F33"/>
    <mergeCell ref="AG33:AH33"/>
    <mergeCell ref="AI33:AJ33"/>
    <mergeCell ref="AI38:AJ38"/>
    <mergeCell ref="E39:F39"/>
    <mergeCell ref="V39:X39"/>
    <mergeCell ref="Y39:Z39"/>
    <mergeCell ref="AE39:AF39"/>
    <mergeCell ref="AG39:AH39"/>
    <mergeCell ref="AI39:AJ39"/>
    <mergeCell ref="E36:F36"/>
    <mergeCell ref="E37:F37"/>
    <mergeCell ref="V38:X38"/>
    <mergeCell ref="Y38:Z38"/>
    <mergeCell ref="AE38:AF38"/>
    <mergeCell ref="AG38:AH38"/>
    <mergeCell ref="AL39:AM39"/>
    <mergeCell ref="AN39:AO39"/>
    <mergeCell ref="E40:F40"/>
    <mergeCell ref="V40:X40"/>
    <mergeCell ref="Y40:Z40"/>
    <mergeCell ref="AE40:AF40"/>
    <mergeCell ref="AG40:AH40"/>
    <mergeCell ref="AI40:AJ40"/>
    <mergeCell ref="AL40:AM40"/>
    <mergeCell ref="AN40:AO40"/>
    <mergeCell ref="AL41:AM41"/>
    <mergeCell ref="AN41:AO41"/>
    <mergeCell ref="E42:F42"/>
    <mergeCell ref="V42:X42"/>
    <mergeCell ref="Y42:Z42"/>
    <mergeCell ref="AE42:AF42"/>
    <mergeCell ref="AG42:AH42"/>
    <mergeCell ref="AI42:AJ42"/>
    <mergeCell ref="AL42:AM42"/>
    <mergeCell ref="AN42:AO42"/>
    <mergeCell ref="E41:F41"/>
    <mergeCell ref="V41:X41"/>
    <mergeCell ref="Y41:Z41"/>
    <mergeCell ref="AE41:AF41"/>
    <mergeCell ref="AG41:AH41"/>
    <mergeCell ref="AI41:AJ41"/>
    <mergeCell ref="AL43:AM43"/>
    <mergeCell ref="AN43:AO43"/>
    <mergeCell ref="E44:F44"/>
    <mergeCell ref="V44:X44"/>
    <mergeCell ref="Y44:Z44"/>
    <mergeCell ref="AE44:AF44"/>
    <mergeCell ref="AG44:AH44"/>
    <mergeCell ref="AI44:AJ44"/>
    <mergeCell ref="AL44:AM44"/>
    <mergeCell ref="AN44:AO44"/>
    <mergeCell ref="E43:F43"/>
    <mergeCell ref="V43:X43"/>
    <mergeCell ref="Y43:Z43"/>
    <mergeCell ref="AE43:AF43"/>
    <mergeCell ref="AG43:AH43"/>
    <mergeCell ref="AI43:AJ43"/>
    <mergeCell ref="AL45:AM45"/>
    <mergeCell ref="AN45:AO45"/>
    <mergeCell ref="E46:F46"/>
    <mergeCell ref="V46:X46"/>
    <mergeCell ref="Y46:Z46"/>
    <mergeCell ref="AE46:AF46"/>
    <mergeCell ref="AG46:AH46"/>
    <mergeCell ref="AI46:AJ46"/>
    <mergeCell ref="AL46:AM46"/>
    <mergeCell ref="AN46:AO46"/>
    <mergeCell ref="E45:F45"/>
    <mergeCell ref="V45:X45"/>
    <mergeCell ref="Y45:Z45"/>
    <mergeCell ref="AE45:AF45"/>
    <mergeCell ref="AG45:AH45"/>
    <mergeCell ref="AI45:AJ45"/>
    <mergeCell ref="AL47:AM47"/>
    <mergeCell ref="AN47:AO47"/>
    <mergeCell ref="E48:F48"/>
    <mergeCell ref="V48:X48"/>
    <mergeCell ref="Y48:Z48"/>
    <mergeCell ref="AE48:AF48"/>
    <mergeCell ref="AG48:AH48"/>
    <mergeCell ref="AI48:AJ48"/>
    <mergeCell ref="AL48:AM48"/>
    <mergeCell ref="AN48:AO48"/>
    <mergeCell ref="E47:F47"/>
    <mergeCell ref="V47:X47"/>
    <mergeCell ref="Y47:Z47"/>
    <mergeCell ref="AE47:AF47"/>
    <mergeCell ref="AG47:AH47"/>
    <mergeCell ref="AI47:AJ47"/>
    <mergeCell ref="AL49:AM49"/>
    <mergeCell ref="AN49:AO49"/>
    <mergeCell ref="V50:X50"/>
    <mergeCell ref="Y50:Z50"/>
    <mergeCell ref="AE50:AF50"/>
    <mergeCell ref="AG50:AH50"/>
    <mergeCell ref="AI50:AJ50"/>
    <mergeCell ref="AL50:AM50"/>
    <mergeCell ref="AN50:AO50"/>
    <mergeCell ref="V49:X49"/>
    <mergeCell ref="Y49:Z49"/>
    <mergeCell ref="AE49:AF49"/>
    <mergeCell ref="AG49:AH49"/>
    <mergeCell ref="AI49:AJ49"/>
    <mergeCell ref="AL53:AM53"/>
    <mergeCell ref="AN53:AO53"/>
    <mergeCell ref="E54:F54"/>
    <mergeCell ref="V54:X54"/>
    <mergeCell ref="Y54:Z54"/>
    <mergeCell ref="AE54:AF54"/>
    <mergeCell ref="AG54:AH54"/>
    <mergeCell ref="AI54:AJ54"/>
    <mergeCell ref="AL54:AM54"/>
    <mergeCell ref="AN54:AO54"/>
    <mergeCell ref="E53:F53"/>
    <mergeCell ref="V53:X53"/>
    <mergeCell ref="Y53:Z53"/>
    <mergeCell ref="AE53:AF53"/>
    <mergeCell ref="AG53:AH53"/>
    <mergeCell ref="AI53:AJ53"/>
    <mergeCell ref="AL55:AM55"/>
    <mergeCell ref="AN55:AO55"/>
    <mergeCell ref="E56:F56"/>
    <mergeCell ref="V56:X56"/>
    <mergeCell ref="Y56:Z56"/>
    <mergeCell ref="AE56:AF56"/>
    <mergeCell ref="AG56:AH56"/>
    <mergeCell ref="AI56:AJ56"/>
    <mergeCell ref="AL56:AM56"/>
    <mergeCell ref="AN56:AO56"/>
    <mergeCell ref="E55:F55"/>
    <mergeCell ref="V55:X55"/>
    <mergeCell ref="Y55:Z55"/>
    <mergeCell ref="AE55:AF55"/>
    <mergeCell ref="AG55:AH55"/>
    <mergeCell ref="AI55:AJ55"/>
    <mergeCell ref="AI58:AJ58"/>
    <mergeCell ref="E59:F59"/>
    <mergeCell ref="V59:X59"/>
    <mergeCell ref="Y59:Z59"/>
    <mergeCell ref="AE59:AF59"/>
    <mergeCell ref="AG59:AH59"/>
    <mergeCell ref="AI59:AJ59"/>
    <mergeCell ref="E58:F58"/>
    <mergeCell ref="V58:X58"/>
    <mergeCell ref="Y58:Z58"/>
    <mergeCell ref="AE58:AF58"/>
    <mergeCell ref="AG58:AH58"/>
    <mergeCell ref="AL59:AM59"/>
    <mergeCell ref="AN59:AO59"/>
    <mergeCell ref="E60:F60"/>
    <mergeCell ref="V60:X60"/>
    <mergeCell ref="Y60:Z60"/>
    <mergeCell ref="AE60:AF60"/>
    <mergeCell ref="AG60:AH60"/>
    <mergeCell ref="AI60:AJ60"/>
    <mergeCell ref="AL60:AM60"/>
    <mergeCell ref="AN60:AO60"/>
    <mergeCell ref="AE64:AF64"/>
    <mergeCell ref="AG64:AH64"/>
    <mergeCell ref="AI64:AJ64"/>
    <mergeCell ref="AL64:AM64"/>
    <mergeCell ref="AN64:AO64"/>
    <mergeCell ref="AL61:AM61"/>
    <mergeCell ref="AN61:AO61"/>
    <mergeCell ref="E62:F62"/>
    <mergeCell ref="V62:X62"/>
    <mergeCell ref="Y62:Z62"/>
    <mergeCell ref="AE62:AF62"/>
    <mergeCell ref="AG62:AH62"/>
    <mergeCell ref="AI62:AJ62"/>
    <mergeCell ref="E61:F61"/>
    <mergeCell ref="V61:X61"/>
    <mergeCell ref="Y61:Z61"/>
    <mergeCell ref="AE61:AF61"/>
    <mergeCell ref="AG61:AH61"/>
    <mergeCell ref="AI61:AJ61"/>
    <mergeCell ref="AN65:AO65"/>
    <mergeCell ref="E66:F66"/>
    <mergeCell ref="V66:X66"/>
    <mergeCell ref="Y66:Z66"/>
    <mergeCell ref="AE66:AF66"/>
    <mergeCell ref="AG66:AH66"/>
    <mergeCell ref="AI66:AJ66"/>
    <mergeCell ref="AL66:AM66"/>
    <mergeCell ref="AN66:AO66"/>
    <mergeCell ref="V65:X65"/>
    <mergeCell ref="Y65:Z65"/>
    <mergeCell ref="AE65:AF65"/>
    <mergeCell ref="AG65:AH65"/>
    <mergeCell ref="AI65:AJ65"/>
    <mergeCell ref="AL65:AM65"/>
    <mergeCell ref="AL67:AM67"/>
    <mergeCell ref="AN67:AO67"/>
    <mergeCell ref="E68:F68"/>
    <mergeCell ref="V68:X68"/>
    <mergeCell ref="Y68:Z68"/>
    <mergeCell ref="AE68:AF68"/>
    <mergeCell ref="AG68:AH68"/>
    <mergeCell ref="AI68:AJ68"/>
    <mergeCell ref="AL68:AM68"/>
    <mergeCell ref="AN68:AO68"/>
    <mergeCell ref="E67:F67"/>
    <mergeCell ref="V67:X67"/>
    <mergeCell ref="Y67:Z67"/>
    <mergeCell ref="AE67:AF67"/>
    <mergeCell ref="AG67:AH67"/>
    <mergeCell ref="AI67:AJ67"/>
    <mergeCell ref="AL69:AM69"/>
    <mergeCell ref="AN69:AO69"/>
    <mergeCell ref="E70:F70"/>
    <mergeCell ref="V70:X70"/>
    <mergeCell ref="Y70:Z70"/>
    <mergeCell ref="AE70:AF70"/>
    <mergeCell ref="AG70:AH70"/>
    <mergeCell ref="AI70:AJ70"/>
    <mergeCell ref="AL70:AM70"/>
    <mergeCell ref="AN70:AO70"/>
    <mergeCell ref="E69:F69"/>
    <mergeCell ref="V69:X69"/>
    <mergeCell ref="Y69:Z69"/>
    <mergeCell ref="AE69:AF69"/>
    <mergeCell ref="AG69:AH69"/>
    <mergeCell ref="AI69:AJ69"/>
    <mergeCell ref="AL71:AM71"/>
    <mergeCell ref="AN71:AO71"/>
    <mergeCell ref="E72:F72"/>
    <mergeCell ref="V72:X72"/>
    <mergeCell ref="Y72:Z72"/>
    <mergeCell ref="AE72:AF72"/>
    <mergeCell ref="AG72:AH72"/>
    <mergeCell ref="AI72:AJ72"/>
    <mergeCell ref="AL72:AM72"/>
    <mergeCell ref="AN72:AO72"/>
    <mergeCell ref="E71:F71"/>
    <mergeCell ref="V71:X71"/>
    <mergeCell ref="Y71:Z71"/>
    <mergeCell ref="AE71:AF71"/>
    <mergeCell ref="AG71:AH71"/>
    <mergeCell ref="AI71:AJ71"/>
    <mergeCell ref="AL73:AM73"/>
    <mergeCell ref="AN73:AO73"/>
    <mergeCell ref="E74:F74"/>
    <mergeCell ref="V74:X74"/>
    <mergeCell ref="Y74:Z74"/>
    <mergeCell ref="AE74:AF74"/>
    <mergeCell ref="AG74:AH74"/>
    <mergeCell ref="AI74:AJ74"/>
    <mergeCell ref="AL74:AM74"/>
    <mergeCell ref="AN74:AO74"/>
    <mergeCell ref="E73:F73"/>
    <mergeCell ref="V73:X73"/>
    <mergeCell ref="Y73:Z73"/>
    <mergeCell ref="AE73:AF73"/>
    <mergeCell ref="AG73:AH73"/>
    <mergeCell ref="AI73:AJ73"/>
    <mergeCell ref="AL76:AM76"/>
    <mergeCell ref="AN76:AO76"/>
    <mergeCell ref="E78:F78"/>
    <mergeCell ref="V78:X78"/>
    <mergeCell ref="Y78:Z78"/>
    <mergeCell ref="AE78:AF78"/>
    <mergeCell ref="AG78:AH78"/>
    <mergeCell ref="AI78:AJ78"/>
    <mergeCell ref="E76:F76"/>
    <mergeCell ref="V76:X76"/>
    <mergeCell ref="Y76:Z76"/>
    <mergeCell ref="AE76:AF76"/>
    <mergeCell ref="AG76:AH76"/>
    <mergeCell ref="AI76:AJ76"/>
    <mergeCell ref="AL79:AM79"/>
    <mergeCell ref="AN79:AO79"/>
    <mergeCell ref="E80:F80"/>
    <mergeCell ref="V80:X80"/>
    <mergeCell ref="Y80:Z80"/>
    <mergeCell ref="AE80:AF80"/>
    <mergeCell ref="AG80:AH80"/>
    <mergeCell ref="AI80:AJ80"/>
    <mergeCell ref="AL80:AM80"/>
    <mergeCell ref="AN80:AO80"/>
    <mergeCell ref="E79:F79"/>
    <mergeCell ref="V79:X79"/>
    <mergeCell ref="Y79:Z79"/>
    <mergeCell ref="AE79:AF79"/>
    <mergeCell ref="AG79:AH79"/>
    <mergeCell ref="AI79:AJ79"/>
    <mergeCell ref="AL81:AM81"/>
    <mergeCell ref="AN81:AO81"/>
    <mergeCell ref="E82:F82"/>
    <mergeCell ref="V82:X82"/>
    <mergeCell ref="Y82:Z82"/>
    <mergeCell ref="AE82:AF82"/>
    <mergeCell ref="AG82:AH82"/>
    <mergeCell ref="AI82:AJ82"/>
    <mergeCell ref="AL82:AM82"/>
    <mergeCell ref="AN82:AO82"/>
    <mergeCell ref="E81:F81"/>
    <mergeCell ref="V81:X81"/>
    <mergeCell ref="Y81:Z81"/>
    <mergeCell ref="AE81:AF81"/>
    <mergeCell ref="AG81:AH81"/>
    <mergeCell ref="AI81:AJ81"/>
    <mergeCell ref="AL83:AM83"/>
    <mergeCell ref="AN83:AO83"/>
    <mergeCell ref="E89:F89"/>
    <mergeCell ref="E90:F90"/>
    <mergeCell ref="V90:X90"/>
    <mergeCell ref="Y90:Z90"/>
    <mergeCell ref="AE90:AF90"/>
    <mergeCell ref="AG90:AH90"/>
    <mergeCell ref="AI90:AJ90"/>
    <mergeCell ref="AL90:AM90"/>
    <mergeCell ref="E83:F83"/>
    <mergeCell ref="V83:X83"/>
    <mergeCell ref="Y83:Z83"/>
    <mergeCell ref="AE83:AF83"/>
    <mergeCell ref="AG83:AH83"/>
    <mergeCell ref="AI83:AJ83"/>
    <mergeCell ref="AN90:AO90"/>
    <mergeCell ref="V91:X91"/>
    <mergeCell ref="Y91:Z91"/>
    <mergeCell ref="AE91:AF91"/>
    <mergeCell ref="AG91:AH91"/>
    <mergeCell ref="AI91:AJ91"/>
    <mergeCell ref="AL91:AM91"/>
    <mergeCell ref="AN91:AO91"/>
    <mergeCell ref="AL92:AM92"/>
    <mergeCell ref="AN92:AO92"/>
    <mergeCell ref="V94:X94"/>
    <mergeCell ref="Y94:Z94"/>
    <mergeCell ref="AE94:AF94"/>
    <mergeCell ref="AG94:AH94"/>
    <mergeCell ref="AI94:AJ94"/>
    <mergeCell ref="E92:F92"/>
    <mergeCell ref="V92:X92"/>
    <mergeCell ref="Y92:Z92"/>
    <mergeCell ref="AE92:AF92"/>
    <mergeCell ref="AG92:AH92"/>
    <mergeCell ref="AI92:AJ92"/>
    <mergeCell ref="AL95:AM95"/>
    <mergeCell ref="AN95:AO95"/>
    <mergeCell ref="E96:F96"/>
    <mergeCell ref="V96:X96"/>
    <mergeCell ref="Y96:Z96"/>
    <mergeCell ref="AE96:AF96"/>
    <mergeCell ref="AG96:AH96"/>
    <mergeCell ref="AI96:AJ96"/>
    <mergeCell ref="AL96:AM96"/>
    <mergeCell ref="AN96:AO96"/>
    <mergeCell ref="E95:F95"/>
    <mergeCell ref="V95:X95"/>
    <mergeCell ref="Y95:Z95"/>
    <mergeCell ref="AE95:AF95"/>
    <mergeCell ref="AG95:AH95"/>
    <mergeCell ref="AI95:AJ95"/>
    <mergeCell ref="AL97:AM97"/>
    <mergeCell ref="AN97:AO97"/>
    <mergeCell ref="E98:F98"/>
    <mergeCell ref="V98:X98"/>
    <mergeCell ref="Y98:Z98"/>
    <mergeCell ref="AE98:AF98"/>
    <mergeCell ref="AG98:AH98"/>
    <mergeCell ref="AI98:AJ98"/>
    <mergeCell ref="AL98:AM98"/>
    <mergeCell ref="AN98:AO98"/>
    <mergeCell ref="E97:F97"/>
    <mergeCell ref="V97:X97"/>
    <mergeCell ref="Y97:Z97"/>
    <mergeCell ref="AE97:AF97"/>
    <mergeCell ref="AG97:AH97"/>
    <mergeCell ref="AI97:AJ97"/>
    <mergeCell ref="V100:X100"/>
    <mergeCell ref="Y100:Z100"/>
    <mergeCell ref="AE100:AF100"/>
    <mergeCell ref="AG100:AH100"/>
    <mergeCell ref="AI100:AJ100"/>
    <mergeCell ref="E101:F101"/>
    <mergeCell ref="V101:X101"/>
    <mergeCell ref="Y101:Z101"/>
    <mergeCell ref="AE101:AF101"/>
    <mergeCell ref="AG101:AH101"/>
    <mergeCell ref="AI101:AJ101"/>
    <mergeCell ref="AL101:AM101"/>
    <mergeCell ref="AN101:AO101"/>
    <mergeCell ref="E102:F102"/>
    <mergeCell ref="V102:X102"/>
    <mergeCell ref="Y102:Z102"/>
    <mergeCell ref="AE102:AF102"/>
    <mergeCell ref="AG102:AH102"/>
    <mergeCell ref="AI102:AJ102"/>
    <mergeCell ref="AL102:AM102"/>
    <mergeCell ref="AN102:AO102"/>
    <mergeCell ref="V104:X104"/>
    <mergeCell ref="Y104:Z104"/>
    <mergeCell ref="AE104:AF104"/>
    <mergeCell ref="AG104:AH104"/>
    <mergeCell ref="AI104:AJ104"/>
    <mergeCell ref="AL104:AM104"/>
    <mergeCell ref="AN104:AO104"/>
    <mergeCell ref="AL105:AM105"/>
    <mergeCell ref="AN105:AO105"/>
    <mergeCell ref="V106:X106"/>
    <mergeCell ref="Y106:Z106"/>
    <mergeCell ref="AE106:AF106"/>
    <mergeCell ref="AG106:AH106"/>
    <mergeCell ref="AI106:AJ106"/>
    <mergeCell ref="AL106:AM106"/>
    <mergeCell ref="AN106:AO106"/>
    <mergeCell ref="E105:F105"/>
    <mergeCell ref="V105:X105"/>
    <mergeCell ref="Y105:Z105"/>
    <mergeCell ref="AE105:AF105"/>
    <mergeCell ref="AG105:AH105"/>
    <mergeCell ref="AI105:AJ105"/>
    <mergeCell ref="E106:F106"/>
    <mergeCell ref="V107:X107"/>
    <mergeCell ref="Y107:Z107"/>
    <mergeCell ref="AE107:AF107"/>
    <mergeCell ref="AG107:AH107"/>
    <mergeCell ref="AI107:AJ107"/>
    <mergeCell ref="E109:F109"/>
    <mergeCell ref="V109:X109"/>
    <mergeCell ref="Y109:Z109"/>
    <mergeCell ref="AE109:AF109"/>
    <mergeCell ref="AG109:AH109"/>
    <mergeCell ref="AI109:AJ109"/>
    <mergeCell ref="AE111:AF111"/>
    <mergeCell ref="AG111:AH111"/>
    <mergeCell ref="AI111:AJ111"/>
    <mergeCell ref="AL111:AM111"/>
    <mergeCell ref="AN111:AO111"/>
    <mergeCell ref="AL113:AM113"/>
    <mergeCell ref="AN113:AO113"/>
    <mergeCell ref="AL109:AM109"/>
    <mergeCell ref="AN109:AO109"/>
    <mergeCell ref="AE110:AF110"/>
    <mergeCell ref="AG110:AH110"/>
    <mergeCell ref="AI110:AJ110"/>
    <mergeCell ref="AL110:AM110"/>
    <mergeCell ref="AN110:AO110"/>
    <mergeCell ref="AE116:AF116"/>
    <mergeCell ref="AG116:AH116"/>
    <mergeCell ref="AI116:AJ116"/>
    <mergeCell ref="AL116:AM116"/>
    <mergeCell ref="AN116:AO116"/>
    <mergeCell ref="E113:F113"/>
    <mergeCell ref="V113:X113"/>
    <mergeCell ref="Y113:Z113"/>
    <mergeCell ref="AE113:AF113"/>
    <mergeCell ref="AG113:AH113"/>
    <mergeCell ref="AI113:AJ113"/>
    <mergeCell ref="V116:X116"/>
    <mergeCell ref="Y116:Z116"/>
    <mergeCell ref="AL117:AM117"/>
    <mergeCell ref="AN117:AO117"/>
    <mergeCell ref="E118:F118"/>
    <mergeCell ref="V118:X118"/>
    <mergeCell ref="Y118:Z118"/>
    <mergeCell ref="AE118:AF118"/>
    <mergeCell ref="AG118:AH118"/>
    <mergeCell ref="AI118:AJ118"/>
    <mergeCell ref="AL118:AM118"/>
    <mergeCell ref="AN118:AO118"/>
    <mergeCell ref="E117:F117"/>
    <mergeCell ref="V117:X117"/>
    <mergeCell ref="Y117:Z117"/>
    <mergeCell ref="AE117:AF117"/>
    <mergeCell ref="AG117:AH117"/>
    <mergeCell ref="AI117:AJ117"/>
    <mergeCell ref="AL119:AM119"/>
    <mergeCell ref="AN119:AO119"/>
    <mergeCell ref="E121:F121"/>
    <mergeCell ref="V121:X121"/>
    <mergeCell ref="Y121:Z121"/>
    <mergeCell ref="AE121:AF121"/>
    <mergeCell ref="AG121:AH121"/>
    <mergeCell ref="AI121:AJ121"/>
    <mergeCell ref="AL121:AM121"/>
    <mergeCell ref="AN121:AO121"/>
    <mergeCell ref="E119:F119"/>
    <mergeCell ref="V119:X119"/>
    <mergeCell ref="Y119:Z119"/>
    <mergeCell ref="AE119:AF119"/>
    <mergeCell ref="AG119:AH119"/>
    <mergeCell ref="AI119:AJ119"/>
    <mergeCell ref="AL122:AM122"/>
    <mergeCell ref="AN122:AO122"/>
    <mergeCell ref="V123:X123"/>
    <mergeCell ref="Y123:Z123"/>
    <mergeCell ref="AE123:AF123"/>
    <mergeCell ref="AG123:AH123"/>
    <mergeCell ref="AI123:AJ123"/>
    <mergeCell ref="AL123:AM123"/>
    <mergeCell ref="AN123:AO123"/>
    <mergeCell ref="V122:X122"/>
    <mergeCell ref="Y122:Z122"/>
    <mergeCell ref="AE122:AF122"/>
    <mergeCell ref="AG122:AH122"/>
    <mergeCell ref="AI122:AJ122"/>
    <mergeCell ref="AN124:AO124"/>
    <mergeCell ref="E125:F125"/>
    <mergeCell ref="V125:X125"/>
    <mergeCell ref="Y125:Z125"/>
    <mergeCell ref="AE125:AF125"/>
    <mergeCell ref="AG125:AH125"/>
    <mergeCell ref="AI125:AJ125"/>
    <mergeCell ref="AL125:AM125"/>
    <mergeCell ref="AN125:AO125"/>
    <mergeCell ref="V124:X124"/>
    <mergeCell ref="Y124:Z124"/>
    <mergeCell ref="AE124:AF124"/>
    <mergeCell ref="AG124:AH124"/>
    <mergeCell ref="AI124:AJ124"/>
    <mergeCell ref="AL124:AM124"/>
    <mergeCell ref="AL126:AM126"/>
    <mergeCell ref="AN126:AO126"/>
    <mergeCell ref="E127:F127"/>
    <mergeCell ref="V127:X127"/>
    <mergeCell ref="Y127:Z127"/>
    <mergeCell ref="AE127:AF127"/>
    <mergeCell ref="AG127:AH127"/>
    <mergeCell ref="AI127:AJ127"/>
    <mergeCell ref="AL127:AM127"/>
    <mergeCell ref="AN127:AO127"/>
    <mergeCell ref="E126:F126"/>
    <mergeCell ref="V126:X126"/>
    <mergeCell ref="Y126:Z126"/>
    <mergeCell ref="AE126:AF126"/>
    <mergeCell ref="AG126:AH126"/>
    <mergeCell ref="AI126:AJ126"/>
    <mergeCell ref="AL128:AM128"/>
    <mergeCell ref="AN128:AO128"/>
    <mergeCell ref="E129:F129"/>
    <mergeCell ref="V129:X129"/>
    <mergeCell ref="Y129:Z129"/>
    <mergeCell ref="AE129:AF129"/>
    <mergeCell ref="AG129:AH129"/>
    <mergeCell ref="AI129:AJ129"/>
    <mergeCell ref="AL129:AM129"/>
    <mergeCell ref="AN129:AO129"/>
    <mergeCell ref="E128:F128"/>
    <mergeCell ref="V128:X128"/>
    <mergeCell ref="Y128:Z128"/>
    <mergeCell ref="AE128:AF128"/>
    <mergeCell ref="AG128:AH128"/>
    <mergeCell ref="AI128:AJ128"/>
    <mergeCell ref="AL130:AM130"/>
    <mergeCell ref="AN130:AO130"/>
    <mergeCell ref="E132:F132"/>
    <mergeCell ref="V132:X132"/>
    <mergeCell ref="Y132:Z132"/>
    <mergeCell ref="AE132:AF132"/>
    <mergeCell ref="AG132:AH132"/>
    <mergeCell ref="AI132:AJ132"/>
    <mergeCell ref="AL132:AM132"/>
    <mergeCell ref="AN132:AO132"/>
    <mergeCell ref="E130:F130"/>
    <mergeCell ref="V130:X130"/>
    <mergeCell ref="Y130:Z130"/>
    <mergeCell ref="AE130:AF130"/>
    <mergeCell ref="AG130:AH130"/>
    <mergeCell ref="AI130:AJ130"/>
    <mergeCell ref="AL133:AM133"/>
    <mergeCell ref="AN133:AO133"/>
    <mergeCell ref="E134:F134"/>
    <mergeCell ref="V134:X134"/>
    <mergeCell ref="Y134:Z134"/>
    <mergeCell ref="AE134:AF134"/>
    <mergeCell ref="AG134:AH134"/>
    <mergeCell ref="AI134:AJ134"/>
    <mergeCell ref="AL134:AM134"/>
    <mergeCell ref="AN134:AO134"/>
    <mergeCell ref="E133:F133"/>
    <mergeCell ref="V133:X133"/>
    <mergeCell ref="Y133:Z133"/>
    <mergeCell ref="AE133:AF133"/>
    <mergeCell ref="AG133:AH133"/>
    <mergeCell ref="AI133:AJ133"/>
    <mergeCell ref="AL139:AM139"/>
    <mergeCell ref="AN139:AO139"/>
    <mergeCell ref="V140:X140"/>
    <mergeCell ref="Y140:Z140"/>
    <mergeCell ref="AE140:AF140"/>
    <mergeCell ref="AG140:AH140"/>
    <mergeCell ref="AI140:AJ140"/>
    <mergeCell ref="AL135:AM135"/>
    <mergeCell ref="AN135:AO135"/>
    <mergeCell ref="V139:X139"/>
    <mergeCell ref="Y139:Z139"/>
    <mergeCell ref="AE139:AF139"/>
    <mergeCell ref="AG139:AH139"/>
    <mergeCell ref="AI139:AJ139"/>
    <mergeCell ref="V135:X135"/>
    <mergeCell ref="Y135:Z135"/>
    <mergeCell ref="AE135:AF135"/>
    <mergeCell ref="AG135:AH135"/>
    <mergeCell ref="AI135:AJ135"/>
    <mergeCell ref="AL141:AM141"/>
    <mergeCell ref="AN141:AO141"/>
    <mergeCell ref="E142:F142"/>
    <mergeCell ref="V142:X142"/>
    <mergeCell ref="Y142:Z142"/>
    <mergeCell ref="AE142:AF142"/>
    <mergeCell ref="AG142:AH142"/>
    <mergeCell ref="AI142:AJ142"/>
    <mergeCell ref="AL142:AM142"/>
    <mergeCell ref="AN142:AO142"/>
    <mergeCell ref="E141:F141"/>
    <mergeCell ref="V141:X141"/>
    <mergeCell ref="Y141:Z141"/>
    <mergeCell ref="AE141:AF141"/>
    <mergeCell ref="AG141:AH141"/>
    <mergeCell ref="AI141:AJ141"/>
    <mergeCell ref="AL144:AM144"/>
    <mergeCell ref="AN144:AO144"/>
    <mergeCell ref="E145:F145"/>
    <mergeCell ref="V145:X145"/>
    <mergeCell ref="Y145:Z145"/>
    <mergeCell ref="AE145:AF145"/>
    <mergeCell ref="AG145:AH145"/>
    <mergeCell ref="AI145:AJ145"/>
    <mergeCell ref="AL145:AM145"/>
    <mergeCell ref="AN145:AO145"/>
    <mergeCell ref="E144:F144"/>
    <mergeCell ref="V144:X144"/>
    <mergeCell ref="Y144:Z144"/>
    <mergeCell ref="AE144:AF144"/>
    <mergeCell ref="AG144:AH144"/>
    <mergeCell ref="AI144:AJ144"/>
    <mergeCell ref="AE147:AF147"/>
    <mergeCell ref="AG147:AH147"/>
    <mergeCell ref="AI147:AJ147"/>
    <mergeCell ref="E148:F148"/>
    <mergeCell ref="V148:X148"/>
    <mergeCell ref="Y148:Z148"/>
    <mergeCell ref="AE148:AF148"/>
    <mergeCell ref="AG148:AH148"/>
    <mergeCell ref="AI148:AJ148"/>
    <mergeCell ref="AE151:AF151"/>
    <mergeCell ref="AG151:AH151"/>
    <mergeCell ref="AI151:AJ151"/>
    <mergeCell ref="AL151:AM151"/>
    <mergeCell ref="AN151:AO151"/>
    <mergeCell ref="N183:P183"/>
    <mergeCell ref="B177:L177"/>
    <mergeCell ref="N178:P178"/>
    <mergeCell ref="N179:P179"/>
    <mergeCell ref="N180:P180"/>
    <mergeCell ref="N181:P181"/>
    <mergeCell ref="N182:P182"/>
    <mergeCell ref="B17:B151"/>
    <mergeCell ref="E17:F17"/>
    <mergeCell ref="AL148:AM148"/>
    <mergeCell ref="AN148:AO148"/>
    <mergeCell ref="E149:F149"/>
    <mergeCell ref="V149:X149"/>
    <mergeCell ref="Y149:Z149"/>
    <mergeCell ref="AE149:AF149"/>
    <mergeCell ref="AG149:AH149"/>
    <mergeCell ref="AI149:AJ149"/>
    <mergeCell ref="AL149:AM149"/>
    <mergeCell ref="AN149:AO149"/>
    <mergeCell ref="V111:X111"/>
    <mergeCell ref="Y111:Z111"/>
    <mergeCell ref="E110:F110"/>
    <mergeCell ref="V110:X110"/>
    <mergeCell ref="Y110:Z110"/>
    <mergeCell ref="E151:F151"/>
    <mergeCell ref="V151:X151"/>
    <mergeCell ref="Y151:Z151"/>
    <mergeCell ref="V147:X147"/>
    <mergeCell ref="Y147:Z147"/>
    <mergeCell ref="E136:F136"/>
    <mergeCell ref="E137:F137"/>
    <mergeCell ref="E139:F139"/>
    <mergeCell ref="E135:F135"/>
    <mergeCell ref="E122:F122"/>
    <mergeCell ref="E116:F116"/>
    <mergeCell ref="E104:F104"/>
    <mergeCell ref="E91:F91"/>
    <mergeCell ref="E64:F64"/>
    <mergeCell ref="E63:F63"/>
    <mergeCell ref="E65:F65"/>
    <mergeCell ref="E57:F57"/>
    <mergeCell ref="E50:F50"/>
    <mergeCell ref="E111:F111"/>
    <mergeCell ref="D14:F14"/>
    <mergeCell ref="B11:F11"/>
    <mergeCell ref="V10:X10"/>
    <mergeCell ref="V12:X12"/>
    <mergeCell ref="Y12:Z12"/>
    <mergeCell ref="Y13:Z13"/>
    <mergeCell ref="V64:X64"/>
    <mergeCell ref="Y64:Z64"/>
    <mergeCell ref="V31:X31"/>
    <mergeCell ref="Y31:Z31"/>
    <mergeCell ref="B10:F10"/>
    <mergeCell ref="L10:O10"/>
    <mergeCell ref="Y10:Z10"/>
    <mergeCell ref="E49:F49"/>
    <mergeCell ref="E34:F34"/>
    <mergeCell ref="E31:F31"/>
    <mergeCell ref="E21:F21"/>
  </mergeCells>
  <pageMargins left="0.35433070866141736" right="0.35433070866141736" top="0.47244094488188981" bottom="0.31496062992125984" header="0.39370078740157483" footer="0"/>
  <pageSetup paperSize="8" scale="91" orientation="landscape" horizontalDpi="300" verticalDpi="300" r:id="rId1"/>
  <headerFooter alignWithMargins="0">
    <oddFooter>&amp;L&amp;D&amp;C&amp;F&amp;R&amp;P</oddFooter>
  </headerFooter>
  <rowBreaks count="1" manualBreakCount="1">
    <brk id="76" min="1" max="4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3826-E704-47CF-94DA-701A86A20AE9}">
  <dimension ref="B1:X94"/>
  <sheetViews>
    <sheetView topLeftCell="A64" zoomScaleNormal="100" workbookViewId="0">
      <selection activeCell="I86" sqref="I86"/>
    </sheetView>
  </sheetViews>
  <sheetFormatPr baseColWidth="10" defaultRowHeight="12.75" x14ac:dyDescent="0.2"/>
  <cols>
    <col min="2" max="2" width="8.85546875" customWidth="1"/>
    <col min="3" max="3" width="10.7109375" bestFit="1" customWidth="1"/>
    <col min="4" max="4" width="5.28515625" customWidth="1"/>
    <col min="5" max="6" width="5.85546875" customWidth="1"/>
    <col min="8" max="8" width="7.42578125" customWidth="1"/>
    <col min="9" max="9" width="6.42578125" customWidth="1"/>
    <col min="10" max="10" width="8.28515625" customWidth="1"/>
    <col min="11" max="11" width="9.7109375" customWidth="1"/>
    <col min="12" max="12" width="9.85546875" customWidth="1"/>
    <col min="13" max="13" width="8.7109375" customWidth="1"/>
    <col min="14" max="14" width="9" customWidth="1"/>
    <col min="15" max="15" width="9.85546875" customWidth="1"/>
    <col min="16" max="16" width="9.140625" customWidth="1"/>
    <col min="17" max="17" width="6.85546875" customWidth="1"/>
    <col min="18" max="18" width="3.28515625" customWidth="1"/>
    <col min="19" max="19" width="6.42578125" customWidth="1"/>
    <col min="20" max="20" width="5.7109375" customWidth="1"/>
    <col min="21" max="21" width="3.140625" customWidth="1"/>
    <col min="22" max="22" width="5.5703125" customWidth="1"/>
    <col min="23" max="23" width="3" customWidth="1"/>
    <col min="24" max="24" width="5.5703125" customWidth="1"/>
  </cols>
  <sheetData>
    <row r="1" spans="2:24" x14ac:dyDescent="0.2">
      <c r="C1" s="13" t="s">
        <v>57</v>
      </c>
      <c r="G1" s="13"/>
    </row>
    <row r="2" spans="2:24" ht="13.5" thickBot="1" x14ac:dyDescent="0.25"/>
    <row r="3" spans="2:24" ht="40.5" customHeight="1" x14ac:dyDescent="0.2">
      <c r="B3" s="875" t="s">
        <v>270</v>
      </c>
      <c r="C3" s="909" t="s">
        <v>269</v>
      </c>
      <c r="D3" s="877" t="s">
        <v>265</v>
      </c>
      <c r="E3" s="877" t="s">
        <v>267</v>
      </c>
      <c r="F3" s="877" t="s">
        <v>266</v>
      </c>
      <c r="G3" s="909" t="s">
        <v>268</v>
      </c>
      <c r="H3" s="909" t="s">
        <v>289</v>
      </c>
      <c r="I3" s="877" t="s">
        <v>290</v>
      </c>
      <c r="J3" s="913" t="s">
        <v>271</v>
      </c>
      <c r="K3" s="876" t="s">
        <v>272</v>
      </c>
      <c r="L3" s="905" t="s">
        <v>273</v>
      </c>
      <c r="M3" s="876" t="s">
        <v>303</v>
      </c>
      <c r="N3" s="909" t="s">
        <v>304</v>
      </c>
      <c r="O3" s="876" t="s">
        <v>274</v>
      </c>
      <c r="P3" s="914" t="s">
        <v>275</v>
      </c>
      <c r="Q3" s="920" t="s">
        <v>315</v>
      </c>
      <c r="R3" s="878" t="s">
        <v>276</v>
      </c>
      <c r="S3" s="879" t="s">
        <v>277</v>
      </c>
      <c r="T3" s="920" t="s">
        <v>291</v>
      </c>
      <c r="U3" s="878" t="s">
        <v>294</v>
      </c>
      <c r="V3" s="927" t="s">
        <v>292</v>
      </c>
      <c r="W3" s="878" t="s">
        <v>294</v>
      </c>
      <c r="X3" s="879" t="s">
        <v>293</v>
      </c>
    </row>
    <row r="4" spans="2:24" x14ac:dyDescent="0.2">
      <c r="B4" s="880" t="s">
        <v>278</v>
      </c>
      <c r="C4" s="870">
        <v>620</v>
      </c>
      <c r="D4" s="517">
        <v>1</v>
      </c>
      <c r="E4" s="517">
        <v>1</v>
      </c>
      <c r="F4" s="517">
        <v>1</v>
      </c>
      <c r="G4" s="870">
        <f t="shared" ref="G4:G15" si="0">C4*D4*F4*E4</f>
        <v>620</v>
      </c>
      <c r="H4" s="870">
        <v>230</v>
      </c>
      <c r="I4" s="517">
        <v>0.9</v>
      </c>
      <c r="J4" s="870">
        <v>35</v>
      </c>
      <c r="K4" s="517">
        <v>0.49</v>
      </c>
      <c r="L4" s="868">
        <v>1.5</v>
      </c>
      <c r="M4" s="517">
        <v>3</v>
      </c>
      <c r="N4" s="870">
        <v>24</v>
      </c>
      <c r="O4" s="517">
        <v>0.75</v>
      </c>
      <c r="P4" s="872">
        <f>N4*O4</f>
        <v>18</v>
      </c>
      <c r="Q4" s="921">
        <v>3</v>
      </c>
      <c r="R4" s="881" t="s">
        <v>276</v>
      </c>
      <c r="S4" s="882">
        <v>0.98</v>
      </c>
      <c r="T4" s="922">
        <v>18</v>
      </c>
      <c r="U4" s="883" t="s">
        <v>294</v>
      </c>
      <c r="V4" s="870">
        <v>10</v>
      </c>
      <c r="W4" s="883" t="s">
        <v>294</v>
      </c>
      <c r="X4" s="519">
        <v>3</v>
      </c>
    </row>
    <row r="5" spans="2:24" x14ac:dyDescent="0.2">
      <c r="B5" s="880" t="s">
        <v>279</v>
      </c>
      <c r="C5" s="870">
        <v>275</v>
      </c>
      <c r="D5" s="517">
        <v>1</v>
      </c>
      <c r="E5" s="517">
        <v>1</v>
      </c>
      <c r="F5" s="517">
        <v>1</v>
      </c>
      <c r="G5" s="870">
        <f t="shared" si="0"/>
        <v>275</v>
      </c>
      <c r="H5" s="870">
        <v>230</v>
      </c>
      <c r="I5" s="517">
        <v>0.9</v>
      </c>
      <c r="J5" s="870">
        <v>18</v>
      </c>
      <c r="K5" s="517">
        <v>0.11</v>
      </c>
      <c r="L5" s="868">
        <v>1.5</v>
      </c>
      <c r="M5" s="517">
        <v>1.3</v>
      </c>
      <c r="N5" s="870">
        <v>15</v>
      </c>
      <c r="O5" s="517">
        <v>1</v>
      </c>
      <c r="P5" s="872">
        <f t="shared" ref="P5:P19" si="1">N5*O5</f>
        <v>15</v>
      </c>
      <c r="Q5" s="922">
        <v>3</v>
      </c>
      <c r="R5" s="517" t="s">
        <v>276</v>
      </c>
      <c r="S5" s="519">
        <v>0.22</v>
      </c>
      <c r="T5" s="922">
        <v>15</v>
      </c>
      <c r="U5" s="883" t="s">
        <v>294</v>
      </c>
      <c r="V5" s="870">
        <v>10</v>
      </c>
      <c r="W5" s="883" t="s">
        <v>294</v>
      </c>
      <c r="X5" s="519">
        <v>1.3</v>
      </c>
    </row>
    <row r="6" spans="2:24" x14ac:dyDescent="0.2">
      <c r="B6" s="880" t="s">
        <v>280</v>
      </c>
      <c r="C6" s="870">
        <v>110</v>
      </c>
      <c r="D6" s="517">
        <v>1</v>
      </c>
      <c r="E6" s="517">
        <v>1</v>
      </c>
      <c r="F6" s="517">
        <v>1</v>
      </c>
      <c r="G6" s="870">
        <f t="shared" si="0"/>
        <v>110</v>
      </c>
      <c r="H6" s="870">
        <v>230</v>
      </c>
      <c r="I6" s="517">
        <v>0.9</v>
      </c>
      <c r="J6" s="870">
        <v>12</v>
      </c>
      <c r="K6" s="517">
        <v>0.03</v>
      </c>
      <c r="L6" s="868">
        <v>1.5</v>
      </c>
      <c r="M6" s="517">
        <v>0.5</v>
      </c>
      <c r="N6" s="870">
        <v>15</v>
      </c>
      <c r="O6" s="517">
        <v>1</v>
      </c>
      <c r="P6" s="872">
        <f t="shared" si="1"/>
        <v>15</v>
      </c>
      <c r="Q6" s="922">
        <v>3</v>
      </c>
      <c r="R6" s="881" t="s">
        <v>276</v>
      </c>
      <c r="S6" s="519">
        <v>0.06</v>
      </c>
      <c r="T6" s="922">
        <v>15</v>
      </c>
      <c r="U6" s="883" t="s">
        <v>294</v>
      </c>
      <c r="V6" s="870">
        <v>10</v>
      </c>
      <c r="W6" s="883" t="s">
        <v>294</v>
      </c>
      <c r="X6" s="519">
        <v>0.5</v>
      </c>
    </row>
    <row r="7" spans="2:24" x14ac:dyDescent="0.2">
      <c r="B7" s="880" t="s">
        <v>281</v>
      </c>
      <c r="C7" s="870">
        <v>396</v>
      </c>
      <c r="D7" s="517">
        <v>1</v>
      </c>
      <c r="E7" s="517">
        <v>1</v>
      </c>
      <c r="F7" s="517">
        <v>1</v>
      </c>
      <c r="G7" s="870">
        <f t="shared" si="0"/>
        <v>396</v>
      </c>
      <c r="H7" s="870">
        <v>230</v>
      </c>
      <c r="I7" s="517">
        <v>0.9</v>
      </c>
      <c r="J7" s="870">
        <v>46</v>
      </c>
      <c r="K7" s="517">
        <v>0.41</v>
      </c>
      <c r="L7" s="868">
        <v>1.5</v>
      </c>
      <c r="M7" s="517">
        <v>1.9</v>
      </c>
      <c r="N7" s="870">
        <v>24</v>
      </c>
      <c r="O7" s="517">
        <v>0.75</v>
      </c>
      <c r="P7" s="872">
        <f t="shared" si="1"/>
        <v>18</v>
      </c>
      <c r="Q7" s="922">
        <v>3</v>
      </c>
      <c r="R7" s="517" t="s">
        <v>276</v>
      </c>
      <c r="S7" s="519">
        <v>0.82</v>
      </c>
      <c r="T7" s="922">
        <v>18</v>
      </c>
      <c r="U7" s="883" t="s">
        <v>294</v>
      </c>
      <c r="V7" s="870">
        <v>10</v>
      </c>
      <c r="W7" s="883" t="s">
        <v>294</v>
      </c>
      <c r="X7" s="519">
        <v>1.9</v>
      </c>
    </row>
    <row r="8" spans="2:24" x14ac:dyDescent="0.2">
      <c r="B8" s="880" t="s">
        <v>282</v>
      </c>
      <c r="C8" s="870">
        <v>132</v>
      </c>
      <c r="D8" s="517">
        <v>1</v>
      </c>
      <c r="E8" s="517">
        <v>1</v>
      </c>
      <c r="F8" s="517">
        <v>1</v>
      </c>
      <c r="G8" s="870">
        <f t="shared" si="0"/>
        <v>132</v>
      </c>
      <c r="H8" s="870">
        <v>230</v>
      </c>
      <c r="I8" s="517">
        <v>0.9</v>
      </c>
      <c r="J8" s="870">
        <v>38</v>
      </c>
      <c r="K8" s="517">
        <v>0.11</v>
      </c>
      <c r="L8" s="868">
        <v>1.5</v>
      </c>
      <c r="M8" s="517">
        <v>0.6</v>
      </c>
      <c r="N8" s="870">
        <v>15</v>
      </c>
      <c r="O8" s="517">
        <v>1</v>
      </c>
      <c r="P8" s="872">
        <f t="shared" si="1"/>
        <v>15</v>
      </c>
      <c r="Q8" s="922">
        <v>3</v>
      </c>
      <c r="R8" s="881" t="s">
        <v>276</v>
      </c>
      <c r="S8" s="519">
        <v>0.23</v>
      </c>
      <c r="T8" s="922">
        <v>15</v>
      </c>
      <c r="U8" s="883" t="s">
        <v>294</v>
      </c>
      <c r="V8" s="870">
        <v>10</v>
      </c>
      <c r="W8" s="883" t="s">
        <v>294</v>
      </c>
      <c r="X8" s="519">
        <v>0.6</v>
      </c>
    </row>
    <row r="9" spans="2:24" x14ac:dyDescent="0.2">
      <c r="B9" s="884" t="s">
        <v>283</v>
      </c>
      <c r="C9" s="870">
        <v>6900</v>
      </c>
      <c r="D9" s="517">
        <v>1.25</v>
      </c>
      <c r="E9" s="517">
        <v>0.2</v>
      </c>
      <c r="F9" s="517">
        <v>0.25</v>
      </c>
      <c r="G9" s="870">
        <f t="shared" si="0"/>
        <v>431.25</v>
      </c>
      <c r="H9" s="870">
        <v>230</v>
      </c>
      <c r="I9" s="517">
        <v>0.85</v>
      </c>
      <c r="J9" s="870">
        <v>21</v>
      </c>
      <c r="K9" s="517">
        <v>0.12</v>
      </c>
      <c r="L9" s="868">
        <v>2.5</v>
      </c>
      <c r="M9" s="517">
        <v>2.2000000000000002</v>
      </c>
      <c r="N9" s="870">
        <v>21</v>
      </c>
      <c r="O9" s="517">
        <v>1</v>
      </c>
      <c r="P9" s="872">
        <f t="shared" si="1"/>
        <v>21</v>
      </c>
      <c r="Q9" s="922">
        <v>5</v>
      </c>
      <c r="R9" s="517" t="s">
        <v>276</v>
      </c>
      <c r="S9" s="519">
        <v>0.24</v>
      </c>
      <c r="T9" s="922">
        <v>21</v>
      </c>
      <c r="U9" s="883" t="s">
        <v>294</v>
      </c>
      <c r="V9" s="870">
        <v>16</v>
      </c>
      <c r="W9" s="883" t="s">
        <v>294</v>
      </c>
      <c r="X9" s="519">
        <v>2.2000000000000002</v>
      </c>
    </row>
    <row r="10" spans="2:24" x14ac:dyDescent="0.2">
      <c r="B10" s="880" t="s">
        <v>284</v>
      </c>
      <c r="C10" s="870">
        <v>6900</v>
      </c>
      <c r="D10" s="517">
        <v>1.25</v>
      </c>
      <c r="E10" s="517">
        <v>0.2</v>
      </c>
      <c r="F10" s="517">
        <v>0.25</v>
      </c>
      <c r="G10" s="870">
        <f t="shared" si="0"/>
        <v>431.25</v>
      </c>
      <c r="H10" s="870">
        <v>230</v>
      </c>
      <c r="I10" s="517">
        <v>0.85</v>
      </c>
      <c r="J10" s="870">
        <v>21</v>
      </c>
      <c r="K10" s="517">
        <v>0.12</v>
      </c>
      <c r="L10" s="868">
        <v>2.5</v>
      </c>
      <c r="M10" s="517">
        <v>2.2000000000000002</v>
      </c>
      <c r="N10" s="870">
        <v>21</v>
      </c>
      <c r="O10" s="517">
        <v>1</v>
      </c>
      <c r="P10" s="872">
        <f t="shared" si="1"/>
        <v>21</v>
      </c>
      <c r="Q10" s="922">
        <v>5</v>
      </c>
      <c r="R10" s="881" t="s">
        <v>276</v>
      </c>
      <c r="S10" s="519">
        <v>0.24</v>
      </c>
      <c r="T10" s="922">
        <v>21</v>
      </c>
      <c r="U10" s="883" t="s">
        <v>294</v>
      </c>
      <c r="V10" s="870">
        <v>16</v>
      </c>
      <c r="W10" s="883" t="s">
        <v>294</v>
      </c>
      <c r="X10" s="519">
        <v>2.2000000000000002</v>
      </c>
    </row>
    <row r="11" spans="2:24" x14ac:dyDescent="0.2">
      <c r="B11" s="880" t="s">
        <v>285</v>
      </c>
      <c r="C11" s="870">
        <v>20700</v>
      </c>
      <c r="D11" s="517">
        <v>1.25</v>
      </c>
      <c r="E11" s="517">
        <v>0.2</v>
      </c>
      <c r="F11" s="517">
        <v>0.25</v>
      </c>
      <c r="G11" s="870">
        <f t="shared" si="0"/>
        <v>1293.75</v>
      </c>
      <c r="H11" s="870">
        <v>400</v>
      </c>
      <c r="I11" s="517">
        <v>0.85</v>
      </c>
      <c r="J11" s="870">
        <v>56</v>
      </c>
      <c r="K11" s="517">
        <v>0.16</v>
      </c>
      <c r="L11" s="868">
        <v>2.5</v>
      </c>
      <c r="M11" s="517">
        <v>2.2000000000000002</v>
      </c>
      <c r="N11" s="870">
        <v>18.5</v>
      </c>
      <c r="O11" s="517">
        <v>1</v>
      </c>
      <c r="P11" s="872">
        <f t="shared" si="1"/>
        <v>18.5</v>
      </c>
      <c r="Q11" s="922">
        <v>5</v>
      </c>
      <c r="R11" s="517" t="s">
        <v>276</v>
      </c>
      <c r="S11" s="519">
        <v>0.32</v>
      </c>
      <c r="T11" s="922">
        <v>18.5</v>
      </c>
      <c r="U11" s="883" t="s">
        <v>294</v>
      </c>
      <c r="V11" s="870">
        <v>16</v>
      </c>
      <c r="W11" s="883" t="s">
        <v>294</v>
      </c>
      <c r="X11" s="519">
        <v>2.2000000000000002</v>
      </c>
    </row>
    <row r="12" spans="2:24" x14ac:dyDescent="0.2">
      <c r="B12" s="880" t="s">
        <v>286</v>
      </c>
      <c r="C12" s="870">
        <v>10510</v>
      </c>
      <c r="D12" s="517">
        <v>1.25</v>
      </c>
      <c r="E12" s="517">
        <v>1</v>
      </c>
      <c r="F12" s="517">
        <v>1</v>
      </c>
      <c r="G12" s="870">
        <f t="shared" si="0"/>
        <v>13137.5</v>
      </c>
      <c r="H12" s="870">
        <v>400</v>
      </c>
      <c r="I12" s="517">
        <v>0.85</v>
      </c>
      <c r="J12" s="870">
        <v>30</v>
      </c>
      <c r="K12" s="517">
        <v>0.88</v>
      </c>
      <c r="L12" s="868">
        <v>6</v>
      </c>
      <c r="M12" s="885">
        <v>22.3</v>
      </c>
      <c r="N12" s="874">
        <v>40</v>
      </c>
      <c r="O12" s="885">
        <v>0.75</v>
      </c>
      <c r="P12" s="872">
        <f t="shared" si="1"/>
        <v>30</v>
      </c>
      <c r="Q12" s="923">
        <v>5</v>
      </c>
      <c r="R12" s="886" t="s">
        <v>276</v>
      </c>
      <c r="S12" s="887">
        <v>0.73</v>
      </c>
      <c r="T12" s="923">
        <v>30</v>
      </c>
      <c r="U12" s="883" t="s">
        <v>294</v>
      </c>
      <c r="V12" s="870">
        <v>25</v>
      </c>
      <c r="W12" s="883" t="s">
        <v>294</v>
      </c>
      <c r="X12" s="887">
        <v>22.3</v>
      </c>
    </row>
    <row r="13" spans="2:24" x14ac:dyDescent="0.2">
      <c r="B13" s="880" t="s">
        <v>287</v>
      </c>
      <c r="C13" s="870">
        <v>220</v>
      </c>
      <c r="D13" s="517">
        <v>1.25</v>
      </c>
      <c r="E13" s="517">
        <v>1</v>
      </c>
      <c r="F13" s="517">
        <v>1</v>
      </c>
      <c r="G13" s="870">
        <f t="shared" si="0"/>
        <v>275</v>
      </c>
      <c r="H13" s="870">
        <v>230</v>
      </c>
      <c r="I13" s="517">
        <v>0.85</v>
      </c>
      <c r="J13" s="870">
        <v>34</v>
      </c>
      <c r="K13" s="517">
        <v>0.13</v>
      </c>
      <c r="L13" s="868">
        <v>1.5</v>
      </c>
      <c r="M13" s="517">
        <v>1.4</v>
      </c>
      <c r="N13" s="870">
        <v>20</v>
      </c>
      <c r="O13" s="517">
        <v>0.75</v>
      </c>
      <c r="P13" s="872">
        <f t="shared" si="1"/>
        <v>15</v>
      </c>
      <c r="Q13" s="922">
        <v>5</v>
      </c>
      <c r="R13" s="517" t="s">
        <v>276</v>
      </c>
      <c r="S13" s="519">
        <v>0.42</v>
      </c>
      <c r="T13" s="922">
        <v>15</v>
      </c>
      <c r="U13" s="883" t="s">
        <v>294</v>
      </c>
      <c r="V13" s="870">
        <v>10</v>
      </c>
      <c r="W13" s="883" t="s">
        <v>294</v>
      </c>
      <c r="X13" s="519">
        <v>1.4</v>
      </c>
    </row>
    <row r="14" spans="2:24" x14ac:dyDescent="0.2">
      <c r="B14" s="880" t="s">
        <v>288</v>
      </c>
      <c r="C14" s="870">
        <v>130</v>
      </c>
      <c r="D14" s="517">
        <v>1.25</v>
      </c>
      <c r="E14" s="517">
        <v>1</v>
      </c>
      <c r="F14" s="517">
        <v>1</v>
      </c>
      <c r="G14" s="870">
        <f t="shared" si="0"/>
        <v>162.5</v>
      </c>
      <c r="H14" s="870">
        <v>230</v>
      </c>
      <c r="I14" s="517">
        <v>0.85</v>
      </c>
      <c r="J14" s="870">
        <v>32</v>
      </c>
      <c r="K14" s="517">
        <v>7.0000000000000007E-2</v>
      </c>
      <c r="L14" s="868">
        <v>1.5</v>
      </c>
      <c r="M14" s="517">
        <v>0.8</v>
      </c>
      <c r="N14" s="870">
        <v>20</v>
      </c>
      <c r="O14" s="517">
        <v>0.75</v>
      </c>
      <c r="P14" s="872">
        <f t="shared" si="1"/>
        <v>15</v>
      </c>
      <c r="Q14" s="922">
        <v>5</v>
      </c>
      <c r="R14" s="881" t="s">
        <v>276</v>
      </c>
      <c r="S14" s="519">
        <v>0.23</v>
      </c>
      <c r="T14" s="922">
        <v>15</v>
      </c>
      <c r="U14" s="883" t="s">
        <v>294</v>
      </c>
      <c r="V14" s="870">
        <v>10</v>
      </c>
      <c r="W14" s="883" t="s">
        <v>294</v>
      </c>
      <c r="X14" s="519">
        <v>0.8</v>
      </c>
    </row>
    <row r="15" spans="2:24" x14ac:dyDescent="0.2">
      <c r="B15" s="880" t="s">
        <v>318</v>
      </c>
      <c r="C15" s="870">
        <v>65</v>
      </c>
      <c r="D15" s="517">
        <v>1</v>
      </c>
      <c r="E15" s="517">
        <v>1</v>
      </c>
      <c r="F15" s="517">
        <v>1</v>
      </c>
      <c r="G15" s="870">
        <f t="shared" si="0"/>
        <v>65</v>
      </c>
      <c r="H15" s="870">
        <v>230</v>
      </c>
      <c r="I15" s="517">
        <v>0.85</v>
      </c>
      <c r="J15" s="870">
        <v>6</v>
      </c>
      <c r="K15" s="517">
        <v>0.01</v>
      </c>
      <c r="L15" s="868">
        <v>1.5</v>
      </c>
      <c r="M15" s="517">
        <v>0.3</v>
      </c>
      <c r="N15" s="870">
        <v>20</v>
      </c>
      <c r="O15" s="517">
        <v>0.75</v>
      </c>
      <c r="P15" s="872">
        <f t="shared" si="1"/>
        <v>15</v>
      </c>
      <c r="Q15" s="922">
        <v>5</v>
      </c>
      <c r="R15" s="517" t="s">
        <v>276</v>
      </c>
      <c r="S15" s="519">
        <v>0.02</v>
      </c>
      <c r="T15" s="922">
        <v>15</v>
      </c>
      <c r="U15" s="883" t="s">
        <v>294</v>
      </c>
      <c r="V15" s="870">
        <v>10</v>
      </c>
      <c r="W15" s="883" t="s">
        <v>294</v>
      </c>
      <c r="X15" s="519">
        <v>0.3</v>
      </c>
    </row>
    <row r="16" spans="2:24" x14ac:dyDescent="0.2">
      <c r="B16" s="888" t="s">
        <v>333</v>
      </c>
      <c r="C16" s="910">
        <v>3784</v>
      </c>
      <c r="D16" s="568">
        <v>1</v>
      </c>
      <c r="E16" s="568">
        <v>1</v>
      </c>
      <c r="F16" s="568">
        <v>1</v>
      </c>
      <c r="G16" s="910">
        <f>C16*D16*E16*F16</f>
        <v>3784</v>
      </c>
      <c r="H16" s="910">
        <v>400</v>
      </c>
      <c r="I16" s="569">
        <v>1</v>
      </c>
      <c r="J16" s="910">
        <v>10</v>
      </c>
      <c r="K16" s="569">
        <v>0.08</v>
      </c>
      <c r="L16" s="906">
        <v>4</v>
      </c>
      <c r="M16" s="569">
        <v>5.5</v>
      </c>
      <c r="N16" s="910">
        <v>31</v>
      </c>
      <c r="O16" s="569">
        <v>0.75</v>
      </c>
      <c r="P16" s="915">
        <f t="shared" si="1"/>
        <v>23.25</v>
      </c>
      <c r="Q16" s="924">
        <v>5</v>
      </c>
      <c r="R16" s="890" t="s">
        <v>276</v>
      </c>
      <c r="S16" s="889">
        <v>0.11</v>
      </c>
      <c r="T16" s="924">
        <v>23.3</v>
      </c>
      <c r="U16" s="891" t="s">
        <v>294</v>
      </c>
      <c r="V16" s="910">
        <v>20</v>
      </c>
      <c r="W16" s="891" t="s">
        <v>294</v>
      </c>
      <c r="X16" s="889">
        <v>5.5</v>
      </c>
    </row>
    <row r="17" spans="2:24" x14ac:dyDescent="0.2">
      <c r="B17" s="888" t="s">
        <v>334</v>
      </c>
      <c r="C17" s="910">
        <v>32421</v>
      </c>
      <c r="D17" s="568">
        <v>1</v>
      </c>
      <c r="E17" s="568">
        <v>0.8</v>
      </c>
      <c r="F17" s="568">
        <v>1</v>
      </c>
      <c r="G17" s="910">
        <f>C17*D17*E17*F17</f>
        <v>25936.800000000003</v>
      </c>
      <c r="H17" s="910">
        <v>400</v>
      </c>
      <c r="I17" s="569">
        <v>1</v>
      </c>
      <c r="J17" s="910">
        <v>22</v>
      </c>
      <c r="K17" s="569">
        <v>1.27</v>
      </c>
      <c r="L17" s="906">
        <v>10</v>
      </c>
      <c r="M17" s="569">
        <v>37.4</v>
      </c>
      <c r="N17" s="910">
        <v>54</v>
      </c>
      <c r="O17" s="569">
        <v>0.75</v>
      </c>
      <c r="P17" s="915">
        <f t="shared" si="1"/>
        <v>40.5</v>
      </c>
      <c r="Q17" s="924">
        <v>5</v>
      </c>
      <c r="R17" s="569" t="s">
        <v>276</v>
      </c>
      <c r="S17" s="889">
        <v>0.64</v>
      </c>
      <c r="T17" s="924">
        <v>40.5</v>
      </c>
      <c r="U17" s="891" t="s">
        <v>294</v>
      </c>
      <c r="V17" s="932">
        <v>40</v>
      </c>
      <c r="W17" s="891" t="s">
        <v>294</v>
      </c>
      <c r="X17" s="889">
        <v>37.4</v>
      </c>
    </row>
    <row r="18" spans="2:24" x14ac:dyDescent="0.2">
      <c r="B18" s="888" t="s">
        <v>335</v>
      </c>
      <c r="C18" s="910">
        <v>39439</v>
      </c>
      <c r="D18" s="568">
        <v>1</v>
      </c>
      <c r="E18" s="568">
        <v>0.7</v>
      </c>
      <c r="F18" s="568">
        <v>1</v>
      </c>
      <c r="G18" s="910">
        <f t="shared" ref="G18:G19" si="2">C18*D18*E18*F18</f>
        <v>27607.3</v>
      </c>
      <c r="H18" s="910">
        <v>400</v>
      </c>
      <c r="I18" s="569">
        <v>1</v>
      </c>
      <c r="J18" s="910">
        <v>30</v>
      </c>
      <c r="K18" s="569">
        <v>1.85</v>
      </c>
      <c r="L18" s="906">
        <v>10</v>
      </c>
      <c r="M18" s="569">
        <v>39.799999999999997</v>
      </c>
      <c r="N18" s="910">
        <v>54</v>
      </c>
      <c r="O18" s="569">
        <v>0.75</v>
      </c>
      <c r="P18" s="915">
        <f t="shared" si="1"/>
        <v>40.5</v>
      </c>
      <c r="Q18" s="924">
        <v>5</v>
      </c>
      <c r="R18" s="890" t="s">
        <v>276</v>
      </c>
      <c r="S18" s="889">
        <v>0.92</v>
      </c>
      <c r="T18" s="924">
        <v>40.5</v>
      </c>
      <c r="U18" s="891" t="s">
        <v>294</v>
      </c>
      <c r="V18" s="910">
        <v>40</v>
      </c>
      <c r="W18" s="891" t="s">
        <v>294</v>
      </c>
      <c r="X18" s="889">
        <v>39.799999999999997</v>
      </c>
    </row>
    <row r="19" spans="2:24" ht="13.5" thickBot="1" x14ac:dyDescent="0.25">
      <c r="B19" s="892" t="s">
        <v>336</v>
      </c>
      <c r="C19" s="911">
        <v>14893</v>
      </c>
      <c r="D19" s="570">
        <v>1</v>
      </c>
      <c r="E19" s="570">
        <v>1</v>
      </c>
      <c r="F19" s="570">
        <v>1</v>
      </c>
      <c r="G19" s="911">
        <f t="shared" si="2"/>
        <v>14893</v>
      </c>
      <c r="H19" s="911">
        <v>400</v>
      </c>
      <c r="I19" s="571">
        <v>1</v>
      </c>
      <c r="J19" s="911">
        <v>27</v>
      </c>
      <c r="K19" s="571">
        <v>0.9</v>
      </c>
      <c r="L19" s="907">
        <v>6</v>
      </c>
      <c r="M19" s="571">
        <v>21.5</v>
      </c>
      <c r="N19" s="911">
        <v>40</v>
      </c>
      <c r="O19" s="571">
        <v>0.75</v>
      </c>
      <c r="P19" s="916">
        <f t="shared" si="1"/>
        <v>30</v>
      </c>
      <c r="Q19" s="925">
        <v>5</v>
      </c>
      <c r="R19" s="893" t="s">
        <v>276</v>
      </c>
      <c r="S19" s="572">
        <v>0.75</v>
      </c>
      <c r="T19" s="925">
        <v>30</v>
      </c>
      <c r="U19" s="894" t="s">
        <v>294</v>
      </c>
      <c r="V19" s="911">
        <v>25</v>
      </c>
      <c r="W19" s="894" t="s">
        <v>294</v>
      </c>
      <c r="X19" s="572">
        <v>21.5</v>
      </c>
    </row>
    <row r="20" spans="2:24" x14ac:dyDescent="0.2">
      <c r="C20" s="3"/>
      <c r="G20" s="3"/>
      <c r="H20" s="3"/>
      <c r="J20" s="3"/>
      <c r="L20" s="908"/>
      <c r="N20" s="3"/>
      <c r="P20" s="3"/>
      <c r="Q20" s="3"/>
      <c r="T20" s="3"/>
      <c r="V20" s="3"/>
    </row>
    <row r="21" spans="2:24" x14ac:dyDescent="0.2">
      <c r="C21" s="3"/>
      <c r="G21" s="3"/>
      <c r="H21" s="3"/>
      <c r="J21" s="3"/>
      <c r="L21" s="908"/>
      <c r="N21" s="3"/>
      <c r="P21" s="3"/>
      <c r="Q21" s="3"/>
      <c r="T21" s="3"/>
      <c r="V21" s="3"/>
    </row>
    <row r="22" spans="2:24" x14ac:dyDescent="0.2">
      <c r="C22" s="3"/>
      <c r="G22" s="3"/>
      <c r="H22" s="3"/>
      <c r="J22" s="3"/>
      <c r="L22" s="908"/>
      <c r="N22" s="3"/>
      <c r="P22" s="3"/>
      <c r="Q22" s="3"/>
      <c r="T22" s="3"/>
      <c r="V22" s="3"/>
    </row>
    <row r="23" spans="2:24" x14ac:dyDescent="0.2">
      <c r="C23" s="912" t="s">
        <v>295</v>
      </c>
      <c r="E23" s="13"/>
      <c r="G23" s="3"/>
      <c r="H23" s="3"/>
      <c r="J23" s="3"/>
      <c r="L23" s="908"/>
      <c r="N23" s="3"/>
      <c r="P23" s="3"/>
      <c r="Q23" s="3"/>
      <c r="T23" s="3"/>
      <c r="V23" s="3"/>
    </row>
    <row r="24" spans="2:24" ht="13.5" thickBot="1" x14ac:dyDescent="0.25">
      <c r="C24" s="3"/>
      <c r="G24" s="3"/>
      <c r="H24" s="3"/>
      <c r="J24" s="3"/>
      <c r="L24" s="908"/>
      <c r="N24" s="3"/>
      <c r="P24" s="3"/>
      <c r="Q24" s="3"/>
      <c r="T24" s="3"/>
      <c r="V24" s="3"/>
    </row>
    <row r="25" spans="2:24" ht="36" x14ac:dyDescent="0.2">
      <c r="B25" s="851" t="s">
        <v>270</v>
      </c>
      <c r="C25" s="909" t="s">
        <v>269</v>
      </c>
      <c r="D25" s="853" t="s">
        <v>265</v>
      </c>
      <c r="E25" s="853" t="s">
        <v>267</v>
      </c>
      <c r="F25" s="853" t="s">
        <v>266</v>
      </c>
      <c r="G25" s="909" t="s">
        <v>268</v>
      </c>
      <c r="H25" s="909" t="s">
        <v>289</v>
      </c>
      <c r="I25" s="853" t="s">
        <v>290</v>
      </c>
      <c r="J25" s="913" t="s">
        <v>271</v>
      </c>
      <c r="K25" s="852" t="s">
        <v>272</v>
      </c>
      <c r="L25" s="905" t="s">
        <v>273</v>
      </c>
      <c r="M25" s="852" t="s">
        <v>303</v>
      </c>
      <c r="N25" s="909" t="s">
        <v>304</v>
      </c>
      <c r="O25" s="852" t="s">
        <v>274</v>
      </c>
      <c r="P25" s="914" t="s">
        <v>275</v>
      </c>
      <c r="Q25" s="920" t="s">
        <v>315</v>
      </c>
      <c r="R25" s="855" t="s">
        <v>276</v>
      </c>
      <c r="S25" s="856" t="s">
        <v>277</v>
      </c>
      <c r="T25" s="920" t="s">
        <v>291</v>
      </c>
      <c r="U25" s="855" t="s">
        <v>294</v>
      </c>
      <c r="V25" s="927" t="s">
        <v>292</v>
      </c>
      <c r="W25" s="855" t="s">
        <v>294</v>
      </c>
      <c r="X25" s="856" t="s">
        <v>293</v>
      </c>
    </row>
    <row r="26" spans="2:24" x14ac:dyDescent="0.2">
      <c r="B26" s="857" t="s">
        <v>297</v>
      </c>
      <c r="C26" s="870">
        <v>585</v>
      </c>
      <c r="D26" s="858">
        <v>1</v>
      </c>
      <c r="E26" s="858">
        <v>1</v>
      </c>
      <c r="F26" s="858">
        <v>1</v>
      </c>
      <c r="G26" s="870">
        <f t="shared" ref="G26:G31" si="3">C26*D26*F26*E26</f>
        <v>585</v>
      </c>
      <c r="H26" s="870">
        <v>230</v>
      </c>
      <c r="I26" s="858">
        <v>0.9</v>
      </c>
      <c r="J26" s="870">
        <v>28</v>
      </c>
      <c r="K26" s="858">
        <v>0.37</v>
      </c>
      <c r="L26" s="868">
        <v>1.5</v>
      </c>
      <c r="M26" s="858">
        <v>2.8</v>
      </c>
      <c r="N26" s="870">
        <v>15</v>
      </c>
      <c r="O26" s="858">
        <v>1</v>
      </c>
      <c r="P26" s="872">
        <v>15</v>
      </c>
      <c r="Q26" s="921">
        <v>3</v>
      </c>
      <c r="R26" s="895" t="s">
        <v>276</v>
      </c>
      <c r="S26" s="896">
        <v>1.23</v>
      </c>
      <c r="T26" s="922">
        <v>15</v>
      </c>
      <c r="U26" s="860" t="s">
        <v>294</v>
      </c>
      <c r="V26" s="870">
        <v>10</v>
      </c>
      <c r="W26" s="860" t="s">
        <v>294</v>
      </c>
      <c r="X26" s="859">
        <v>2.8</v>
      </c>
    </row>
    <row r="27" spans="2:24" x14ac:dyDescent="0.2">
      <c r="B27" s="857" t="s">
        <v>298</v>
      </c>
      <c r="C27" s="870">
        <v>30</v>
      </c>
      <c r="D27" s="858">
        <v>1</v>
      </c>
      <c r="E27" s="858">
        <v>1</v>
      </c>
      <c r="F27" s="858">
        <v>1</v>
      </c>
      <c r="G27" s="870">
        <f t="shared" si="3"/>
        <v>30</v>
      </c>
      <c r="H27" s="870">
        <v>230</v>
      </c>
      <c r="I27" s="858">
        <v>0.9</v>
      </c>
      <c r="J27" s="870">
        <v>24</v>
      </c>
      <c r="K27" s="858">
        <v>0.02</v>
      </c>
      <c r="L27" s="868">
        <v>1.5</v>
      </c>
      <c r="M27" s="858">
        <v>0.1</v>
      </c>
      <c r="N27" s="870">
        <v>15</v>
      </c>
      <c r="O27" s="858">
        <v>1</v>
      </c>
      <c r="P27" s="872">
        <v>15</v>
      </c>
      <c r="Q27" s="922">
        <v>3</v>
      </c>
      <c r="R27" s="858" t="s">
        <v>276</v>
      </c>
      <c r="S27" s="859">
        <v>0.52</v>
      </c>
      <c r="T27" s="922">
        <v>15</v>
      </c>
      <c r="U27" s="860" t="s">
        <v>294</v>
      </c>
      <c r="V27" s="870">
        <v>10</v>
      </c>
      <c r="W27" s="860" t="s">
        <v>294</v>
      </c>
      <c r="X27" s="859">
        <v>0.1</v>
      </c>
    </row>
    <row r="28" spans="2:24" x14ac:dyDescent="0.2">
      <c r="B28" s="857" t="s">
        <v>299</v>
      </c>
      <c r="C28" s="870">
        <v>250</v>
      </c>
      <c r="D28" s="858">
        <v>1.25</v>
      </c>
      <c r="E28" s="858">
        <v>1</v>
      </c>
      <c r="F28" s="858">
        <v>1</v>
      </c>
      <c r="G28" s="870">
        <f t="shared" si="3"/>
        <v>312.5</v>
      </c>
      <c r="H28" s="870">
        <v>230</v>
      </c>
      <c r="I28" s="858">
        <v>0.85</v>
      </c>
      <c r="J28" s="870">
        <v>21</v>
      </c>
      <c r="K28" s="858">
        <v>0.09</v>
      </c>
      <c r="L28" s="868">
        <v>2.5</v>
      </c>
      <c r="M28" s="858">
        <v>1.6</v>
      </c>
      <c r="N28" s="870">
        <v>21</v>
      </c>
      <c r="O28" s="858">
        <v>1</v>
      </c>
      <c r="P28" s="872">
        <v>21</v>
      </c>
      <c r="Q28" s="922">
        <v>5</v>
      </c>
      <c r="R28" s="895" t="s">
        <v>276</v>
      </c>
      <c r="S28" s="859">
        <v>0.67</v>
      </c>
      <c r="T28" s="922">
        <v>21</v>
      </c>
      <c r="U28" s="860" t="s">
        <v>294</v>
      </c>
      <c r="V28" s="870">
        <v>16</v>
      </c>
      <c r="W28" s="860" t="s">
        <v>294</v>
      </c>
      <c r="X28" s="859">
        <v>1.6</v>
      </c>
    </row>
    <row r="29" spans="2:24" x14ac:dyDescent="0.2">
      <c r="B29" s="857" t="s">
        <v>300</v>
      </c>
      <c r="C29" s="870">
        <v>20700</v>
      </c>
      <c r="D29" s="858">
        <v>1.25</v>
      </c>
      <c r="E29" s="858">
        <v>0.2</v>
      </c>
      <c r="F29" s="858">
        <v>0.25</v>
      </c>
      <c r="G29" s="870">
        <f t="shared" si="3"/>
        <v>1293.75</v>
      </c>
      <c r="H29" s="870">
        <v>230</v>
      </c>
      <c r="I29" s="858">
        <v>0.85</v>
      </c>
      <c r="J29" s="870">
        <v>26</v>
      </c>
      <c r="K29" s="858">
        <v>0.45</v>
      </c>
      <c r="L29" s="868">
        <v>2.5</v>
      </c>
      <c r="M29" s="858">
        <v>6.6</v>
      </c>
      <c r="N29" s="870">
        <v>21</v>
      </c>
      <c r="O29" s="858">
        <v>1</v>
      </c>
      <c r="P29" s="872">
        <v>21</v>
      </c>
      <c r="Q29" s="922">
        <v>5</v>
      </c>
      <c r="R29" s="858" t="s">
        <v>276</v>
      </c>
      <c r="S29" s="859">
        <v>1.4</v>
      </c>
      <c r="T29" s="922">
        <v>21</v>
      </c>
      <c r="U29" s="860" t="s">
        <v>294</v>
      </c>
      <c r="V29" s="870">
        <v>16</v>
      </c>
      <c r="W29" s="860" t="s">
        <v>294</v>
      </c>
      <c r="X29" s="859">
        <v>6.6</v>
      </c>
    </row>
    <row r="30" spans="2:24" x14ac:dyDescent="0.2">
      <c r="B30" s="857" t="s">
        <v>301</v>
      </c>
      <c r="C30" s="870">
        <v>750</v>
      </c>
      <c r="D30" s="858">
        <v>1.25</v>
      </c>
      <c r="E30" s="858">
        <v>1</v>
      </c>
      <c r="F30" s="858">
        <v>1</v>
      </c>
      <c r="G30" s="870">
        <f t="shared" si="3"/>
        <v>937.5</v>
      </c>
      <c r="H30" s="870">
        <v>230</v>
      </c>
      <c r="I30" s="858">
        <v>0.85</v>
      </c>
      <c r="J30" s="870">
        <v>35</v>
      </c>
      <c r="K30" s="858">
        <v>0.44</v>
      </c>
      <c r="L30" s="868">
        <v>2.5</v>
      </c>
      <c r="M30" s="858">
        <v>4.8</v>
      </c>
      <c r="N30" s="870">
        <v>21</v>
      </c>
      <c r="O30" s="858">
        <v>1</v>
      </c>
      <c r="P30" s="872">
        <v>21</v>
      </c>
      <c r="Q30" s="922">
        <v>5</v>
      </c>
      <c r="R30" s="895" t="s">
        <v>276</v>
      </c>
      <c r="S30" s="859">
        <v>1.38</v>
      </c>
      <c r="T30" s="922">
        <v>21</v>
      </c>
      <c r="U30" s="860" t="s">
        <v>294</v>
      </c>
      <c r="V30" s="870">
        <v>16</v>
      </c>
      <c r="W30" s="860" t="s">
        <v>294</v>
      </c>
      <c r="X30" s="859">
        <v>4.8</v>
      </c>
    </row>
    <row r="31" spans="2:24" ht="13.5" thickBot="1" x14ac:dyDescent="0.25">
      <c r="B31" s="863" t="s">
        <v>302</v>
      </c>
      <c r="C31" s="871">
        <v>500</v>
      </c>
      <c r="D31" s="864">
        <v>1.25</v>
      </c>
      <c r="E31" s="864">
        <v>1</v>
      </c>
      <c r="F31" s="864">
        <v>1</v>
      </c>
      <c r="G31" s="871">
        <f t="shared" si="3"/>
        <v>625</v>
      </c>
      <c r="H31" s="871">
        <v>230</v>
      </c>
      <c r="I31" s="864">
        <v>0.85</v>
      </c>
      <c r="J31" s="871">
        <v>8</v>
      </c>
      <c r="K31" s="864">
        <v>7.0000000000000007E-2</v>
      </c>
      <c r="L31" s="869">
        <v>2.5</v>
      </c>
      <c r="M31" s="864">
        <v>3.2</v>
      </c>
      <c r="N31" s="871">
        <v>21</v>
      </c>
      <c r="O31" s="864">
        <v>1</v>
      </c>
      <c r="P31" s="873">
        <v>21</v>
      </c>
      <c r="Q31" s="926">
        <v>5</v>
      </c>
      <c r="R31" s="864" t="s">
        <v>276</v>
      </c>
      <c r="S31" s="866">
        <v>0.62</v>
      </c>
      <c r="T31" s="926">
        <v>21</v>
      </c>
      <c r="U31" s="867" t="s">
        <v>294</v>
      </c>
      <c r="V31" s="871">
        <v>16</v>
      </c>
      <c r="W31" s="867" t="s">
        <v>294</v>
      </c>
      <c r="X31" s="866">
        <v>3.2</v>
      </c>
    </row>
    <row r="32" spans="2:24" x14ac:dyDescent="0.2">
      <c r="C32" s="3"/>
      <c r="G32" s="3"/>
      <c r="H32" s="3"/>
      <c r="J32" s="3"/>
      <c r="L32" s="908"/>
      <c r="N32" s="3"/>
      <c r="P32" s="3"/>
      <c r="Q32" s="3"/>
      <c r="T32" s="3"/>
      <c r="V32" s="3"/>
    </row>
    <row r="33" spans="2:24" x14ac:dyDescent="0.2">
      <c r="C33" s="3"/>
      <c r="G33" s="3"/>
      <c r="H33" s="3"/>
      <c r="J33" s="3"/>
      <c r="L33" s="908"/>
      <c r="N33" s="3"/>
      <c r="P33" s="3"/>
      <c r="Q33" s="3"/>
      <c r="T33" s="3"/>
      <c r="V33" s="3"/>
    </row>
    <row r="34" spans="2:24" x14ac:dyDescent="0.2">
      <c r="C34" s="3"/>
      <c r="G34" s="3"/>
      <c r="H34" s="3"/>
      <c r="J34" s="3"/>
      <c r="L34" s="908"/>
      <c r="N34" s="3"/>
      <c r="P34" s="3"/>
      <c r="Q34" s="3"/>
      <c r="T34" s="3"/>
      <c r="V34" s="3"/>
    </row>
    <row r="35" spans="2:24" x14ac:dyDescent="0.2">
      <c r="C35" s="912" t="s">
        <v>306</v>
      </c>
      <c r="E35" s="13"/>
      <c r="G35" s="3"/>
      <c r="H35" s="3"/>
      <c r="J35" s="3"/>
      <c r="L35" s="908"/>
      <c r="N35" s="3"/>
      <c r="P35" s="3"/>
      <c r="Q35" s="3"/>
      <c r="T35" s="3"/>
      <c r="V35" s="3"/>
    </row>
    <row r="36" spans="2:24" ht="13.5" thickBot="1" x14ac:dyDescent="0.25">
      <c r="C36" s="3"/>
      <c r="G36" s="3"/>
      <c r="H36" s="3"/>
      <c r="J36" s="3"/>
      <c r="L36" s="908"/>
      <c r="N36" s="3"/>
      <c r="P36" s="3"/>
      <c r="Q36" s="3"/>
      <c r="T36" s="3"/>
      <c r="V36" s="3"/>
    </row>
    <row r="37" spans="2:24" ht="36" x14ac:dyDescent="0.2">
      <c r="B37" s="851" t="s">
        <v>270</v>
      </c>
      <c r="C37" s="909" t="s">
        <v>269</v>
      </c>
      <c r="D37" s="853" t="s">
        <v>265</v>
      </c>
      <c r="E37" s="853" t="s">
        <v>267</v>
      </c>
      <c r="F37" s="853" t="s">
        <v>266</v>
      </c>
      <c r="G37" s="909" t="s">
        <v>268</v>
      </c>
      <c r="H37" s="909" t="s">
        <v>289</v>
      </c>
      <c r="I37" s="853" t="s">
        <v>290</v>
      </c>
      <c r="J37" s="913" t="s">
        <v>271</v>
      </c>
      <c r="K37" s="852" t="s">
        <v>272</v>
      </c>
      <c r="L37" s="905" t="s">
        <v>273</v>
      </c>
      <c r="M37" s="852" t="s">
        <v>303</v>
      </c>
      <c r="N37" s="909" t="s">
        <v>304</v>
      </c>
      <c r="O37" s="852" t="s">
        <v>274</v>
      </c>
      <c r="P37" s="914" t="s">
        <v>275</v>
      </c>
      <c r="Q37" s="920" t="s">
        <v>315</v>
      </c>
      <c r="R37" s="852" t="s">
        <v>276</v>
      </c>
      <c r="S37" s="854" t="s">
        <v>277</v>
      </c>
      <c r="T37" s="930" t="s">
        <v>291</v>
      </c>
      <c r="U37" s="852" t="s">
        <v>294</v>
      </c>
      <c r="V37" s="909" t="s">
        <v>292</v>
      </c>
      <c r="W37" s="852" t="s">
        <v>294</v>
      </c>
      <c r="X37" s="854" t="s">
        <v>293</v>
      </c>
    </row>
    <row r="38" spans="2:24" x14ac:dyDescent="0.2">
      <c r="B38" s="857" t="s">
        <v>307</v>
      </c>
      <c r="C38" s="870">
        <v>660</v>
      </c>
      <c r="D38" s="858">
        <v>1</v>
      </c>
      <c r="E38" s="858">
        <v>1</v>
      </c>
      <c r="F38" s="858">
        <v>1</v>
      </c>
      <c r="G38" s="870">
        <f>C38*D38*E38*F38</f>
        <v>660</v>
      </c>
      <c r="H38" s="870">
        <v>230</v>
      </c>
      <c r="I38" s="858">
        <v>0.9</v>
      </c>
      <c r="J38" s="870">
        <v>36</v>
      </c>
      <c r="K38" s="858">
        <v>0.53</v>
      </c>
      <c r="L38" s="868">
        <v>1.5</v>
      </c>
      <c r="M38" s="858">
        <v>3.1884057971014492</v>
      </c>
      <c r="N38" s="870">
        <v>24</v>
      </c>
      <c r="O38" s="858">
        <v>0.75</v>
      </c>
      <c r="P38" s="872">
        <f>N38*O38</f>
        <v>18</v>
      </c>
      <c r="Q38" s="922">
        <v>3</v>
      </c>
      <c r="R38" s="858" t="s">
        <v>276</v>
      </c>
      <c r="S38" s="859">
        <v>2.1800000000000002</v>
      </c>
      <c r="T38" s="928">
        <v>18</v>
      </c>
      <c r="U38" s="897" t="s">
        <v>294</v>
      </c>
      <c r="V38" s="870">
        <v>10</v>
      </c>
      <c r="W38" s="897" t="s">
        <v>294</v>
      </c>
      <c r="X38" s="859">
        <v>3.1884057971014492</v>
      </c>
    </row>
    <row r="39" spans="2:24" x14ac:dyDescent="0.2">
      <c r="B39" s="857" t="s">
        <v>308</v>
      </c>
      <c r="C39" s="870">
        <v>42</v>
      </c>
      <c r="D39" s="858">
        <v>1</v>
      </c>
      <c r="E39" s="858">
        <v>1</v>
      </c>
      <c r="F39" s="858">
        <v>1</v>
      </c>
      <c r="G39" s="870">
        <f t="shared" ref="G39:G45" si="4">C39*D39*E39*F39</f>
        <v>42</v>
      </c>
      <c r="H39" s="870">
        <v>230</v>
      </c>
      <c r="I39" s="858">
        <v>0.9</v>
      </c>
      <c r="J39" s="870">
        <v>18</v>
      </c>
      <c r="K39" s="858">
        <v>0.02</v>
      </c>
      <c r="L39" s="868">
        <v>1.5</v>
      </c>
      <c r="M39" s="858">
        <v>0.20289855072463769</v>
      </c>
      <c r="N39" s="870">
        <v>24</v>
      </c>
      <c r="O39" s="858">
        <v>0.75</v>
      </c>
      <c r="P39" s="872">
        <f t="shared" ref="P39:P45" si="5">N39*O39</f>
        <v>18</v>
      </c>
      <c r="Q39" s="922">
        <v>3</v>
      </c>
      <c r="R39" s="858" t="s">
        <v>276</v>
      </c>
      <c r="S39" s="859">
        <v>1.1399999999999999</v>
      </c>
      <c r="T39" s="928">
        <v>18</v>
      </c>
      <c r="U39" s="897" t="s">
        <v>294</v>
      </c>
      <c r="V39" s="870">
        <v>10</v>
      </c>
      <c r="W39" s="897" t="s">
        <v>294</v>
      </c>
      <c r="X39" s="859">
        <v>0.20289855072463769</v>
      </c>
    </row>
    <row r="40" spans="2:24" x14ac:dyDescent="0.2">
      <c r="B40" s="857" t="s">
        <v>309</v>
      </c>
      <c r="C40" s="870">
        <v>20700</v>
      </c>
      <c r="D40" s="858">
        <v>1.25</v>
      </c>
      <c r="E40" s="858">
        <v>0.2</v>
      </c>
      <c r="F40" s="858">
        <v>0.25</v>
      </c>
      <c r="G40" s="870">
        <f t="shared" si="4"/>
        <v>1293.75</v>
      </c>
      <c r="H40" s="870">
        <v>230</v>
      </c>
      <c r="I40" s="858">
        <v>0.85</v>
      </c>
      <c r="J40" s="870">
        <v>27</v>
      </c>
      <c r="K40" s="858">
        <v>0.47</v>
      </c>
      <c r="L40" s="868">
        <v>1.5</v>
      </c>
      <c r="M40" s="858">
        <v>6.617647058823529</v>
      </c>
      <c r="N40" s="870">
        <v>24</v>
      </c>
      <c r="O40" s="858">
        <v>0.75</v>
      </c>
      <c r="P40" s="872">
        <f t="shared" si="5"/>
        <v>18</v>
      </c>
      <c r="Q40" s="922">
        <v>5</v>
      </c>
      <c r="R40" s="858" t="s">
        <v>276</v>
      </c>
      <c r="S40" s="859">
        <v>2.68</v>
      </c>
      <c r="T40" s="928">
        <v>18</v>
      </c>
      <c r="U40" s="897" t="s">
        <v>294</v>
      </c>
      <c r="V40" s="870">
        <v>16</v>
      </c>
      <c r="W40" s="897" t="s">
        <v>294</v>
      </c>
      <c r="X40" s="859">
        <v>6.617647058823529</v>
      </c>
    </row>
    <row r="41" spans="2:24" x14ac:dyDescent="0.2">
      <c r="B41" s="857" t="s">
        <v>310</v>
      </c>
      <c r="C41" s="870">
        <v>12800</v>
      </c>
      <c r="D41" s="858">
        <v>1.25</v>
      </c>
      <c r="E41" s="858">
        <v>1</v>
      </c>
      <c r="F41" s="858">
        <v>1</v>
      </c>
      <c r="G41" s="870">
        <f t="shared" si="4"/>
        <v>16000</v>
      </c>
      <c r="H41" s="870">
        <v>400</v>
      </c>
      <c r="I41" s="858">
        <v>0.85</v>
      </c>
      <c r="J41" s="870">
        <v>11</v>
      </c>
      <c r="K41" s="858">
        <v>0.39</v>
      </c>
      <c r="L41" s="868">
        <v>6</v>
      </c>
      <c r="M41" s="858">
        <v>27.2</v>
      </c>
      <c r="N41" s="870">
        <v>46</v>
      </c>
      <c r="O41" s="858">
        <v>0.75</v>
      </c>
      <c r="P41" s="872">
        <f t="shared" si="5"/>
        <v>34.5</v>
      </c>
      <c r="Q41" s="922">
        <v>5</v>
      </c>
      <c r="R41" s="858" t="s">
        <v>276</v>
      </c>
      <c r="S41" s="859">
        <v>0.96</v>
      </c>
      <c r="T41" s="928">
        <v>34.5</v>
      </c>
      <c r="U41" s="897" t="s">
        <v>294</v>
      </c>
      <c r="V41" s="870">
        <v>32</v>
      </c>
      <c r="W41" s="897" t="s">
        <v>294</v>
      </c>
      <c r="X41" s="859">
        <v>27.2</v>
      </c>
    </row>
    <row r="42" spans="2:24" x14ac:dyDescent="0.2">
      <c r="B42" s="857" t="s">
        <v>311</v>
      </c>
      <c r="C42" s="870">
        <v>300</v>
      </c>
      <c r="D42" s="858">
        <v>1.25</v>
      </c>
      <c r="E42" s="858">
        <v>1</v>
      </c>
      <c r="F42" s="858">
        <v>1</v>
      </c>
      <c r="G42" s="870">
        <f t="shared" si="4"/>
        <v>375</v>
      </c>
      <c r="H42" s="870">
        <v>230</v>
      </c>
      <c r="I42" s="858">
        <v>0.85</v>
      </c>
      <c r="J42" s="870">
        <v>14</v>
      </c>
      <c r="K42" s="858">
        <v>7.0000000000000007E-2</v>
      </c>
      <c r="L42" s="868">
        <v>1.5</v>
      </c>
      <c r="M42" s="858">
        <v>1.9</v>
      </c>
      <c r="N42" s="870">
        <v>24</v>
      </c>
      <c r="O42" s="858">
        <v>0.75</v>
      </c>
      <c r="P42" s="872">
        <f t="shared" si="5"/>
        <v>18</v>
      </c>
      <c r="Q42" s="922">
        <v>5</v>
      </c>
      <c r="R42" s="858" t="s">
        <v>276</v>
      </c>
      <c r="S42" s="859">
        <v>1.34</v>
      </c>
      <c r="T42" s="928">
        <v>18</v>
      </c>
      <c r="U42" s="897" t="s">
        <v>294</v>
      </c>
      <c r="V42" s="870">
        <v>10</v>
      </c>
      <c r="W42" s="897" t="s">
        <v>294</v>
      </c>
      <c r="X42" s="859">
        <v>1.9</v>
      </c>
    </row>
    <row r="43" spans="2:24" x14ac:dyDescent="0.2">
      <c r="B43" s="857" t="s">
        <v>312</v>
      </c>
      <c r="C43" s="870">
        <v>400</v>
      </c>
      <c r="D43" s="858">
        <v>1.25</v>
      </c>
      <c r="E43" s="858">
        <v>1</v>
      </c>
      <c r="F43" s="858">
        <v>1</v>
      </c>
      <c r="G43" s="870">
        <f t="shared" si="4"/>
        <v>500</v>
      </c>
      <c r="H43" s="870">
        <v>230</v>
      </c>
      <c r="I43" s="858">
        <v>0.85</v>
      </c>
      <c r="J43" s="870">
        <v>34</v>
      </c>
      <c r="K43" s="858">
        <v>0.23</v>
      </c>
      <c r="L43" s="868">
        <v>1.5</v>
      </c>
      <c r="M43" s="858">
        <v>2.6</v>
      </c>
      <c r="N43" s="870">
        <v>24</v>
      </c>
      <c r="O43" s="858">
        <v>0.75</v>
      </c>
      <c r="P43" s="872">
        <f t="shared" si="5"/>
        <v>18</v>
      </c>
      <c r="Q43" s="922">
        <v>5</v>
      </c>
      <c r="R43" s="858" t="s">
        <v>276</v>
      </c>
      <c r="S43" s="859">
        <v>1.87</v>
      </c>
      <c r="T43" s="928">
        <v>18</v>
      </c>
      <c r="U43" s="897" t="s">
        <v>294</v>
      </c>
      <c r="V43" s="870">
        <v>10</v>
      </c>
      <c r="W43" s="897" t="s">
        <v>294</v>
      </c>
      <c r="X43" s="859">
        <v>2.6</v>
      </c>
    </row>
    <row r="44" spans="2:24" x14ac:dyDescent="0.2">
      <c r="B44" s="857" t="s">
        <v>313</v>
      </c>
      <c r="C44" s="870">
        <v>650</v>
      </c>
      <c r="D44" s="858">
        <v>1</v>
      </c>
      <c r="E44" s="858">
        <v>1</v>
      </c>
      <c r="F44" s="858">
        <v>1</v>
      </c>
      <c r="G44" s="870">
        <f t="shared" si="4"/>
        <v>650</v>
      </c>
      <c r="H44" s="870">
        <v>230</v>
      </c>
      <c r="I44" s="858">
        <v>0.85</v>
      </c>
      <c r="J44" s="870">
        <v>28</v>
      </c>
      <c r="K44" s="858">
        <v>0.25</v>
      </c>
      <c r="L44" s="868">
        <v>1.5</v>
      </c>
      <c r="M44" s="858">
        <v>3.3</v>
      </c>
      <c r="N44" s="870">
        <v>24</v>
      </c>
      <c r="O44" s="858">
        <v>0.75</v>
      </c>
      <c r="P44" s="872">
        <f t="shared" si="5"/>
        <v>18</v>
      </c>
      <c r="Q44" s="922">
        <v>5</v>
      </c>
      <c r="R44" s="858" t="s">
        <v>276</v>
      </c>
      <c r="S44" s="859">
        <v>1.93</v>
      </c>
      <c r="T44" s="928">
        <v>18</v>
      </c>
      <c r="U44" s="897" t="s">
        <v>294</v>
      </c>
      <c r="V44" s="870">
        <v>10</v>
      </c>
      <c r="W44" s="897" t="s">
        <v>294</v>
      </c>
      <c r="X44" s="859">
        <v>3.3</v>
      </c>
    </row>
    <row r="45" spans="2:24" ht="13.5" thickBot="1" x14ac:dyDescent="0.25">
      <c r="B45" s="863" t="s">
        <v>314</v>
      </c>
      <c r="C45" s="871">
        <v>12900</v>
      </c>
      <c r="D45" s="864">
        <v>1</v>
      </c>
      <c r="E45" s="864">
        <v>1</v>
      </c>
      <c r="F45" s="864">
        <v>1</v>
      </c>
      <c r="G45" s="871">
        <f t="shared" si="4"/>
        <v>12900</v>
      </c>
      <c r="H45" s="871">
        <v>400</v>
      </c>
      <c r="I45" s="864">
        <v>0.85</v>
      </c>
      <c r="J45" s="871">
        <v>21</v>
      </c>
      <c r="K45" s="864">
        <v>0.6</v>
      </c>
      <c r="L45" s="869">
        <v>4</v>
      </c>
      <c r="M45" s="864">
        <v>21.9</v>
      </c>
      <c r="N45" s="871">
        <v>36</v>
      </c>
      <c r="O45" s="864">
        <v>0.75</v>
      </c>
      <c r="P45" s="873">
        <f t="shared" si="5"/>
        <v>27</v>
      </c>
      <c r="Q45" s="926">
        <v>5</v>
      </c>
      <c r="R45" s="864" t="s">
        <v>276</v>
      </c>
      <c r="S45" s="866">
        <v>1.39</v>
      </c>
      <c r="T45" s="929">
        <v>27</v>
      </c>
      <c r="U45" s="898" t="s">
        <v>294</v>
      </c>
      <c r="V45" s="871">
        <v>25</v>
      </c>
      <c r="W45" s="898" t="s">
        <v>294</v>
      </c>
      <c r="X45" s="866">
        <v>21.9</v>
      </c>
    </row>
    <row r="46" spans="2:24" x14ac:dyDescent="0.2">
      <c r="C46" s="3"/>
      <c r="G46" s="3"/>
      <c r="H46" s="3"/>
      <c r="J46" s="3"/>
      <c r="L46" s="908"/>
      <c r="N46" s="3"/>
      <c r="P46" s="3"/>
      <c r="Q46" s="3"/>
      <c r="T46" s="3"/>
      <c r="V46" s="3"/>
    </row>
    <row r="47" spans="2:24" x14ac:dyDescent="0.2">
      <c r="C47" s="3"/>
      <c r="G47" s="3"/>
      <c r="H47" s="3"/>
      <c r="J47" s="3"/>
      <c r="L47" s="908"/>
      <c r="N47" s="3"/>
      <c r="P47" s="3"/>
      <c r="Q47" s="3"/>
      <c r="T47" s="3"/>
      <c r="V47" s="3"/>
    </row>
    <row r="48" spans="2:24" x14ac:dyDescent="0.2">
      <c r="C48" s="3"/>
      <c r="G48" s="3"/>
      <c r="H48" s="3"/>
      <c r="J48" s="3"/>
      <c r="L48" s="908"/>
      <c r="N48" s="3"/>
      <c r="P48" s="3"/>
      <c r="Q48" s="3"/>
      <c r="T48" s="3"/>
      <c r="V48" s="3"/>
    </row>
    <row r="49" spans="2:24" x14ac:dyDescent="0.2">
      <c r="C49" s="3"/>
      <c r="G49" s="3"/>
      <c r="H49" s="3"/>
      <c r="J49" s="3"/>
      <c r="L49" s="908"/>
      <c r="N49" s="3"/>
      <c r="P49" s="3"/>
      <c r="Q49" s="3"/>
      <c r="T49" s="3"/>
      <c r="V49" s="3"/>
    </row>
    <row r="50" spans="2:24" x14ac:dyDescent="0.2">
      <c r="C50" s="912" t="s">
        <v>317</v>
      </c>
      <c r="G50" s="3"/>
      <c r="H50" s="3"/>
      <c r="J50" s="3"/>
      <c r="L50" s="908"/>
      <c r="N50" s="3"/>
      <c r="P50" s="3"/>
      <c r="Q50" s="3"/>
      <c r="T50" s="3"/>
      <c r="V50" s="3"/>
    </row>
    <row r="51" spans="2:24" ht="13.5" thickBot="1" x14ac:dyDescent="0.25">
      <c r="C51" s="3"/>
      <c r="G51" s="3"/>
      <c r="H51" s="3"/>
      <c r="J51" s="3"/>
      <c r="L51" s="908"/>
      <c r="N51" s="3"/>
      <c r="P51" s="3"/>
      <c r="Q51" s="3"/>
      <c r="T51" s="3"/>
      <c r="V51" s="3"/>
    </row>
    <row r="52" spans="2:24" ht="36" x14ac:dyDescent="0.2">
      <c r="B52" s="851" t="s">
        <v>270</v>
      </c>
      <c r="C52" s="909" t="s">
        <v>269</v>
      </c>
      <c r="D52" s="853" t="s">
        <v>265</v>
      </c>
      <c r="E52" s="853" t="s">
        <v>267</v>
      </c>
      <c r="F52" s="853" t="s">
        <v>266</v>
      </c>
      <c r="G52" s="909" t="s">
        <v>268</v>
      </c>
      <c r="H52" s="909" t="s">
        <v>289</v>
      </c>
      <c r="I52" s="853" t="s">
        <v>290</v>
      </c>
      <c r="J52" s="913" t="s">
        <v>271</v>
      </c>
      <c r="K52" s="852" t="s">
        <v>272</v>
      </c>
      <c r="L52" s="905" t="s">
        <v>273</v>
      </c>
      <c r="M52" s="852" t="s">
        <v>303</v>
      </c>
      <c r="N52" s="909" t="s">
        <v>304</v>
      </c>
      <c r="O52" s="852" t="s">
        <v>274</v>
      </c>
      <c r="P52" s="914" t="s">
        <v>275</v>
      </c>
      <c r="Q52" s="920" t="s">
        <v>315</v>
      </c>
      <c r="R52" s="855" t="s">
        <v>276</v>
      </c>
      <c r="S52" s="856" t="s">
        <v>277</v>
      </c>
      <c r="T52" s="920" t="s">
        <v>291</v>
      </c>
      <c r="U52" s="855" t="s">
        <v>294</v>
      </c>
      <c r="V52" s="927" t="s">
        <v>292</v>
      </c>
      <c r="W52" s="855" t="s">
        <v>294</v>
      </c>
      <c r="X52" s="856" t="s">
        <v>293</v>
      </c>
    </row>
    <row r="53" spans="2:24" x14ac:dyDescent="0.2">
      <c r="B53" s="857" t="s">
        <v>319</v>
      </c>
      <c r="C53" s="870">
        <v>660</v>
      </c>
      <c r="D53" s="858">
        <v>1</v>
      </c>
      <c r="E53" s="858">
        <v>1</v>
      </c>
      <c r="F53" s="858">
        <v>1</v>
      </c>
      <c r="G53" s="870">
        <f t="shared" ref="G53:G64" si="6">C53*D53*F53*E53</f>
        <v>660</v>
      </c>
      <c r="H53" s="870">
        <v>230</v>
      </c>
      <c r="I53" s="858">
        <v>0.9</v>
      </c>
      <c r="J53" s="870">
        <v>36</v>
      </c>
      <c r="K53" s="858">
        <v>0.53</v>
      </c>
      <c r="L53" s="868">
        <v>1.5</v>
      </c>
      <c r="M53" s="858">
        <v>3.2</v>
      </c>
      <c r="N53" s="870">
        <v>24</v>
      </c>
      <c r="O53" s="858">
        <v>0.75</v>
      </c>
      <c r="P53" s="872">
        <f>N53*O53</f>
        <v>18</v>
      </c>
      <c r="Q53" s="922">
        <v>3</v>
      </c>
      <c r="R53" s="858" t="s">
        <v>276</v>
      </c>
      <c r="S53" s="859">
        <v>2.2200000000000002</v>
      </c>
      <c r="T53" s="922">
        <v>18</v>
      </c>
      <c r="U53" s="860" t="s">
        <v>294</v>
      </c>
      <c r="V53" s="870">
        <v>10</v>
      </c>
      <c r="W53" s="860" t="s">
        <v>294</v>
      </c>
      <c r="X53" s="859">
        <v>3.2</v>
      </c>
    </row>
    <row r="54" spans="2:24" x14ac:dyDescent="0.2">
      <c r="B54" s="857" t="s">
        <v>320</v>
      </c>
      <c r="C54" s="870">
        <v>20700</v>
      </c>
      <c r="D54" s="858">
        <v>1.25</v>
      </c>
      <c r="E54" s="858">
        <v>0.2</v>
      </c>
      <c r="F54" s="858">
        <v>0.25</v>
      </c>
      <c r="G54" s="870">
        <f t="shared" si="6"/>
        <v>1293.75</v>
      </c>
      <c r="H54" s="870">
        <v>230</v>
      </c>
      <c r="I54" s="858">
        <v>0.85</v>
      </c>
      <c r="J54" s="870">
        <v>27</v>
      </c>
      <c r="K54" s="858">
        <v>0.47</v>
      </c>
      <c r="L54" s="868">
        <v>1.5</v>
      </c>
      <c r="M54" s="858">
        <v>6.6</v>
      </c>
      <c r="N54" s="870">
        <v>24</v>
      </c>
      <c r="O54" s="858">
        <v>0.75</v>
      </c>
      <c r="P54" s="872">
        <f t="shared" ref="P54:P65" si="7">N54*O54</f>
        <v>18</v>
      </c>
      <c r="Q54" s="922">
        <v>5</v>
      </c>
      <c r="R54" s="858" t="s">
        <v>276</v>
      </c>
      <c r="S54" s="859">
        <v>2.72</v>
      </c>
      <c r="T54" s="922">
        <v>18</v>
      </c>
      <c r="U54" s="860" t="s">
        <v>294</v>
      </c>
      <c r="V54" s="870">
        <v>16</v>
      </c>
      <c r="W54" s="860" t="s">
        <v>294</v>
      </c>
      <c r="X54" s="859">
        <v>6.6</v>
      </c>
    </row>
    <row r="55" spans="2:24" x14ac:dyDescent="0.2">
      <c r="B55" s="857" t="s">
        <v>321</v>
      </c>
      <c r="C55" s="870">
        <v>54</v>
      </c>
      <c r="D55" s="858">
        <v>1</v>
      </c>
      <c r="E55" s="858">
        <v>1</v>
      </c>
      <c r="F55" s="858">
        <v>1</v>
      </c>
      <c r="G55" s="870">
        <f t="shared" si="6"/>
        <v>54</v>
      </c>
      <c r="H55" s="870">
        <v>230</v>
      </c>
      <c r="I55" s="858">
        <v>0.9</v>
      </c>
      <c r="J55" s="870">
        <v>21</v>
      </c>
      <c r="K55" s="858">
        <v>0.03</v>
      </c>
      <c r="L55" s="868">
        <v>1.5</v>
      </c>
      <c r="M55" s="858">
        <v>0.3</v>
      </c>
      <c r="N55" s="870">
        <v>24</v>
      </c>
      <c r="O55" s="858">
        <v>0.75</v>
      </c>
      <c r="P55" s="872">
        <f t="shared" si="7"/>
        <v>18</v>
      </c>
      <c r="Q55" s="922">
        <v>3</v>
      </c>
      <c r="R55" s="858" t="s">
        <v>276</v>
      </c>
      <c r="S55" s="859">
        <v>1.2</v>
      </c>
      <c r="T55" s="922">
        <v>18</v>
      </c>
      <c r="U55" s="860" t="s">
        <v>294</v>
      </c>
      <c r="V55" s="870">
        <v>10</v>
      </c>
      <c r="W55" s="860" t="s">
        <v>294</v>
      </c>
      <c r="X55" s="859">
        <v>0.3</v>
      </c>
    </row>
    <row r="56" spans="2:24" x14ac:dyDescent="0.2">
      <c r="B56" s="857" t="s">
        <v>322</v>
      </c>
      <c r="C56" s="870">
        <v>3450</v>
      </c>
      <c r="D56" s="858">
        <v>1.25</v>
      </c>
      <c r="E56" s="858">
        <v>1</v>
      </c>
      <c r="F56" s="858">
        <v>1</v>
      </c>
      <c r="G56" s="870">
        <f t="shared" si="6"/>
        <v>4312.5</v>
      </c>
      <c r="H56" s="870">
        <v>400</v>
      </c>
      <c r="I56" s="858">
        <v>0.85</v>
      </c>
      <c r="J56" s="870">
        <v>12</v>
      </c>
      <c r="K56" s="858">
        <v>0.12</v>
      </c>
      <c r="L56" s="868">
        <v>1.5</v>
      </c>
      <c r="M56" s="858">
        <v>7.3</v>
      </c>
      <c r="N56" s="870">
        <v>20</v>
      </c>
      <c r="O56" s="858">
        <v>0.75</v>
      </c>
      <c r="P56" s="872">
        <f t="shared" si="7"/>
        <v>15</v>
      </c>
      <c r="Q56" s="922">
        <v>5</v>
      </c>
      <c r="R56" s="858" t="s">
        <v>276</v>
      </c>
      <c r="S56" s="859">
        <v>1.05</v>
      </c>
      <c r="T56" s="922">
        <v>15</v>
      </c>
      <c r="U56" s="860" t="s">
        <v>294</v>
      </c>
      <c r="V56" s="870">
        <v>10</v>
      </c>
      <c r="W56" s="860" t="s">
        <v>294</v>
      </c>
      <c r="X56" s="859">
        <v>7.3</v>
      </c>
    </row>
    <row r="57" spans="2:24" x14ac:dyDescent="0.2">
      <c r="B57" s="857" t="s">
        <v>323</v>
      </c>
      <c r="C57" s="870">
        <v>4900</v>
      </c>
      <c r="D57" s="858">
        <v>1.25</v>
      </c>
      <c r="E57" s="858">
        <v>1</v>
      </c>
      <c r="F57" s="858">
        <v>1</v>
      </c>
      <c r="G57" s="870">
        <f t="shared" si="6"/>
        <v>6125</v>
      </c>
      <c r="H57" s="870">
        <v>400</v>
      </c>
      <c r="I57" s="858">
        <v>0.85</v>
      </c>
      <c r="J57" s="870">
        <v>15</v>
      </c>
      <c r="K57" s="858">
        <v>0.21</v>
      </c>
      <c r="L57" s="868">
        <v>2.5</v>
      </c>
      <c r="M57" s="858">
        <v>10.4</v>
      </c>
      <c r="N57" s="870">
        <v>26.5</v>
      </c>
      <c r="O57" s="858">
        <v>0.75</v>
      </c>
      <c r="P57" s="872">
        <f t="shared" si="7"/>
        <v>19.875</v>
      </c>
      <c r="Q57" s="922">
        <v>5</v>
      </c>
      <c r="R57" s="858" t="s">
        <v>276</v>
      </c>
      <c r="S57" s="859">
        <v>1.07</v>
      </c>
      <c r="T57" s="922">
        <v>19.875</v>
      </c>
      <c r="U57" s="860" t="s">
        <v>294</v>
      </c>
      <c r="V57" s="870">
        <v>16</v>
      </c>
      <c r="W57" s="860" t="s">
        <v>294</v>
      </c>
      <c r="X57" s="859">
        <v>10.4</v>
      </c>
    </row>
    <row r="58" spans="2:24" x14ac:dyDescent="0.2">
      <c r="B58" s="899" t="s">
        <v>324</v>
      </c>
      <c r="C58" s="870">
        <v>2200</v>
      </c>
      <c r="D58" s="858">
        <v>1.25</v>
      </c>
      <c r="E58" s="858">
        <v>1</v>
      </c>
      <c r="F58" s="858">
        <v>1</v>
      </c>
      <c r="G58" s="870">
        <f t="shared" si="6"/>
        <v>2750</v>
      </c>
      <c r="H58" s="870">
        <v>230</v>
      </c>
      <c r="I58" s="858">
        <v>0.85</v>
      </c>
      <c r="J58" s="870">
        <v>8</v>
      </c>
      <c r="K58" s="858">
        <v>0.3</v>
      </c>
      <c r="L58" s="868">
        <v>1.5</v>
      </c>
      <c r="M58" s="858">
        <v>14.1</v>
      </c>
      <c r="N58" s="870">
        <v>24</v>
      </c>
      <c r="O58" s="858">
        <v>0.75</v>
      </c>
      <c r="P58" s="872">
        <f t="shared" si="7"/>
        <v>18</v>
      </c>
      <c r="Q58" s="922">
        <v>5</v>
      </c>
      <c r="R58" s="858" t="s">
        <v>276</v>
      </c>
      <c r="S58" s="859">
        <v>2.14</v>
      </c>
      <c r="T58" s="922">
        <v>18</v>
      </c>
      <c r="U58" s="860" t="s">
        <v>294</v>
      </c>
      <c r="V58" s="870">
        <v>16</v>
      </c>
      <c r="W58" s="860" t="s">
        <v>294</v>
      </c>
      <c r="X58" s="859">
        <v>14.1</v>
      </c>
    </row>
    <row r="59" spans="2:24" x14ac:dyDescent="0.2">
      <c r="B59" s="857" t="s">
        <v>325</v>
      </c>
      <c r="C59" s="870">
        <v>2400</v>
      </c>
      <c r="D59" s="858">
        <v>1.25</v>
      </c>
      <c r="E59" s="858">
        <v>1</v>
      </c>
      <c r="F59" s="858">
        <v>1</v>
      </c>
      <c r="G59" s="870">
        <f t="shared" si="6"/>
        <v>3000</v>
      </c>
      <c r="H59" s="870">
        <v>400</v>
      </c>
      <c r="I59" s="858">
        <v>0.85</v>
      </c>
      <c r="J59" s="870">
        <v>14</v>
      </c>
      <c r="K59" s="858">
        <v>0.09</v>
      </c>
      <c r="L59" s="868">
        <v>1.5</v>
      </c>
      <c r="M59" s="858">
        <v>5.0999999999999996</v>
      </c>
      <c r="N59" s="870">
        <v>20</v>
      </c>
      <c r="O59" s="858">
        <v>0.75</v>
      </c>
      <c r="P59" s="872">
        <f t="shared" si="7"/>
        <v>15</v>
      </c>
      <c r="Q59" s="922">
        <v>5</v>
      </c>
      <c r="R59" s="858" t="s">
        <v>276</v>
      </c>
      <c r="S59" s="859">
        <v>0.97</v>
      </c>
      <c r="T59" s="922">
        <v>15</v>
      </c>
      <c r="U59" s="860" t="s">
        <v>294</v>
      </c>
      <c r="V59" s="870">
        <v>10</v>
      </c>
      <c r="W59" s="860" t="s">
        <v>294</v>
      </c>
      <c r="X59" s="859">
        <v>5.0999999999999996</v>
      </c>
    </row>
    <row r="60" spans="2:24" x14ac:dyDescent="0.2">
      <c r="B60" s="857" t="s">
        <v>326</v>
      </c>
      <c r="C60" s="870">
        <v>4650</v>
      </c>
      <c r="D60" s="858">
        <v>1.25</v>
      </c>
      <c r="E60" s="858">
        <v>1</v>
      </c>
      <c r="F60" s="858">
        <v>1</v>
      </c>
      <c r="G60" s="870">
        <f t="shared" si="6"/>
        <v>5812.5</v>
      </c>
      <c r="H60" s="870">
        <v>400</v>
      </c>
      <c r="I60" s="858">
        <v>0.85</v>
      </c>
      <c r="J60" s="870">
        <v>11</v>
      </c>
      <c r="K60" s="858">
        <v>0.14000000000000001</v>
      </c>
      <c r="L60" s="868">
        <v>1.5</v>
      </c>
      <c r="M60" s="858">
        <v>9.9</v>
      </c>
      <c r="N60" s="870">
        <v>20</v>
      </c>
      <c r="O60" s="858">
        <v>0.75</v>
      </c>
      <c r="P60" s="872">
        <f t="shared" si="7"/>
        <v>15</v>
      </c>
      <c r="Q60" s="922">
        <v>5</v>
      </c>
      <c r="R60" s="858" t="s">
        <v>276</v>
      </c>
      <c r="S60" s="859">
        <v>1.1399999999999999</v>
      </c>
      <c r="T60" s="922">
        <v>15</v>
      </c>
      <c r="U60" s="860" t="s">
        <v>294</v>
      </c>
      <c r="V60" s="870">
        <v>10</v>
      </c>
      <c r="W60" s="860" t="s">
        <v>294</v>
      </c>
      <c r="X60" s="859">
        <v>9.9</v>
      </c>
    </row>
    <row r="61" spans="2:24" x14ac:dyDescent="0.2">
      <c r="B61" s="857" t="s">
        <v>327</v>
      </c>
      <c r="C61" s="870">
        <v>5520</v>
      </c>
      <c r="D61" s="858">
        <v>1.25</v>
      </c>
      <c r="E61" s="858">
        <v>1</v>
      </c>
      <c r="F61" s="858">
        <v>1</v>
      </c>
      <c r="G61" s="870">
        <f t="shared" si="6"/>
        <v>6900</v>
      </c>
      <c r="H61" s="870">
        <v>400</v>
      </c>
      <c r="I61" s="858">
        <v>0.85</v>
      </c>
      <c r="J61" s="870">
        <v>19</v>
      </c>
      <c r="K61" s="858">
        <v>0.28999999999999998</v>
      </c>
      <c r="L61" s="868">
        <v>2.5</v>
      </c>
      <c r="M61" s="861">
        <v>11.7</v>
      </c>
      <c r="N61" s="874">
        <v>26.5</v>
      </c>
      <c r="O61" s="858">
        <v>0.75</v>
      </c>
      <c r="P61" s="872">
        <f t="shared" si="7"/>
        <v>19.875</v>
      </c>
      <c r="Q61" s="922">
        <v>5</v>
      </c>
      <c r="R61" s="861" t="s">
        <v>276</v>
      </c>
      <c r="S61" s="862">
        <v>1.25</v>
      </c>
      <c r="T61" s="923">
        <v>19.875</v>
      </c>
      <c r="U61" s="860" t="s">
        <v>294</v>
      </c>
      <c r="V61" s="870">
        <v>16</v>
      </c>
      <c r="W61" s="860" t="s">
        <v>294</v>
      </c>
      <c r="X61" s="862">
        <v>11.7</v>
      </c>
    </row>
    <row r="62" spans="2:24" x14ac:dyDescent="0.2">
      <c r="B62" s="857" t="s">
        <v>328</v>
      </c>
      <c r="C62" s="870">
        <v>2500</v>
      </c>
      <c r="D62" s="858">
        <v>1.25</v>
      </c>
      <c r="E62" s="858">
        <v>1</v>
      </c>
      <c r="F62" s="858">
        <v>1</v>
      </c>
      <c r="G62" s="870">
        <f t="shared" si="6"/>
        <v>3125</v>
      </c>
      <c r="H62" s="870">
        <v>400</v>
      </c>
      <c r="I62" s="858">
        <v>0.85</v>
      </c>
      <c r="J62" s="870">
        <v>18</v>
      </c>
      <c r="K62" s="858">
        <v>0.13</v>
      </c>
      <c r="L62" s="868">
        <v>1.5</v>
      </c>
      <c r="M62" s="858">
        <v>5.3</v>
      </c>
      <c r="N62" s="870">
        <v>20</v>
      </c>
      <c r="O62" s="858">
        <v>0.75</v>
      </c>
      <c r="P62" s="872">
        <f t="shared" si="7"/>
        <v>15</v>
      </c>
      <c r="Q62" s="922">
        <v>5</v>
      </c>
      <c r="R62" s="858" t="s">
        <v>276</v>
      </c>
      <c r="S62" s="859">
        <v>1.08</v>
      </c>
      <c r="T62" s="922">
        <v>15</v>
      </c>
      <c r="U62" s="860" t="s">
        <v>294</v>
      </c>
      <c r="V62" s="870">
        <v>10</v>
      </c>
      <c r="W62" s="860" t="s">
        <v>294</v>
      </c>
      <c r="X62" s="859">
        <v>5.3</v>
      </c>
    </row>
    <row r="63" spans="2:24" x14ac:dyDescent="0.2">
      <c r="B63" s="857" t="s">
        <v>329</v>
      </c>
      <c r="C63" s="870">
        <v>1100</v>
      </c>
      <c r="D63" s="858">
        <v>1.25</v>
      </c>
      <c r="E63" s="858">
        <v>1</v>
      </c>
      <c r="F63" s="858">
        <v>1</v>
      </c>
      <c r="G63" s="870">
        <f t="shared" si="6"/>
        <v>1375</v>
      </c>
      <c r="H63" s="870">
        <v>400</v>
      </c>
      <c r="I63" s="858">
        <v>0.85</v>
      </c>
      <c r="J63" s="870">
        <v>17</v>
      </c>
      <c r="K63" s="858">
        <v>0.05</v>
      </c>
      <c r="L63" s="868">
        <v>1.5</v>
      </c>
      <c r="M63" s="858">
        <v>2.2999999999999998</v>
      </c>
      <c r="N63" s="870">
        <v>20</v>
      </c>
      <c r="O63" s="858">
        <v>0.75</v>
      </c>
      <c r="P63" s="872">
        <f t="shared" si="7"/>
        <v>15</v>
      </c>
      <c r="Q63" s="922">
        <v>5</v>
      </c>
      <c r="R63" s="858" t="s">
        <v>276</v>
      </c>
      <c r="S63" s="859">
        <v>0.83</v>
      </c>
      <c r="T63" s="922">
        <v>15</v>
      </c>
      <c r="U63" s="860" t="s">
        <v>294</v>
      </c>
      <c r="V63" s="870">
        <v>10</v>
      </c>
      <c r="W63" s="860" t="s">
        <v>294</v>
      </c>
      <c r="X63" s="859">
        <v>2.2999999999999998</v>
      </c>
    </row>
    <row r="64" spans="2:24" x14ac:dyDescent="0.2">
      <c r="B64" s="857" t="s">
        <v>330</v>
      </c>
      <c r="C64" s="870">
        <v>2100</v>
      </c>
      <c r="D64" s="858">
        <v>1.25</v>
      </c>
      <c r="E64" s="858">
        <v>1</v>
      </c>
      <c r="F64" s="858">
        <v>1</v>
      </c>
      <c r="G64" s="870">
        <f t="shared" si="6"/>
        <v>2625</v>
      </c>
      <c r="H64" s="870">
        <v>400</v>
      </c>
      <c r="I64" s="858">
        <v>0.85</v>
      </c>
      <c r="J64" s="870">
        <v>16</v>
      </c>
      <c r="K64" s="858">
        <v>0.09</v>
      </c>
      <c r="L64" s="868">
        <v>1.5</v>
      </c>
      <c r="M64" s="858">
        <v>4.5</v>
      </c>
      <c r="N64" s="870">
        <v>20</v>
      </c>
      <c r="O64" s="858">
        <v>0.75</v>
      </c>
      <c r="P64" s="872">
        <f t="shared" si="7"/>
        <v>15</v>
      </c>
      <c r="Q64" s="922">
        <v>5</v>
      </c>
      <c r="R64" s="858" t="s">
        <v>276</v>
      </c>
      <c r="S64" s="859">
        <v>0.97</v>
      </c>
      <c r="T64" s="922">
        <v>15</v>
      </c>
      <c r="U64" s="860" t="s">
        <v>294</v>
      </c>
      <c r="V64" s="870">
        <v>10</v>
      </c>
      <c r="W64" s="860" t="s">
        <v>294</v>
      </c>
      <c r="X64" s="859">
        <v>4.5</v>
      </c>
    </row>
    <row r="65" spans="2:24" ht="13.5" thickBot="1" x14ac:dyDescent="0.25">
      <c r="B65" s="900" t="s">
        <v>337</v>
      </c>
      <c r="C65" s="911">
        <v>2869</v>
      </c>
      <c r="D65" s="902">
        <v>1</v>
      </c>
      <c r="E65" s="902">
        <v>1</v>
      </c>
      <c r="F65" s="902">
        <v>1</v>
      </c>
      <c r="G65" s="911">
        <v>1406</v>
      </c>
      <c r="H65" s="911">
        <v>400</v>
      </c>
      <c r="I65" s="901">
        <v>1</v>
      </c>
      <c r="J65" s="911">
        <v>9</v>
      </c>
      <c r="K65" s="901">
        <v>0.03</v>
      </c>
      <c r="L65" s="907">
        <v>4</v>
      </c>
      <c r="M65" s="901">
        <v>2</v>
      </c>
      <c r="N65" s="911">
        <v>36</v>
      </c>
      <c r="O65" s="901">
        <v>0.75</v>
      </c>
      <c r="P65" s="916">
        <f t="shared" si="7"/>
        <v>27</v>
      </c>
      <c r="Q65" s="925">
        <v>5</v>
      </c>
      <c r="R65" s="901" t="s">
        <v>276</v>
      </c>
      <c r="S65" s="903">
        <v>0.7</v>
      </c>
      <c r="T65" s="925">
        <v>27</v>
      </c>
      <c r="U65" s="904" t="s">
        <v>294</v>
      </c>
      <c r="V65" s="911">
        <v>20</v>
      </c>
      <c r="W65" s="904" t="s">
        <v>294</v>
      </c>
      <c r="X65" s="903">
        <v>2</v>
      </c>
    </row>
    <row r="66" spans="2:24" x14ac:dyDescent="0.2">
      <c r="C66" s="3"/>
      <c r="G66" s="3"/>
      <c r="H66" s="3"/>
      <c r="J66" s="3"/>
      <c r="L66" s="908"/>
      <c r="N66" s="3"/>
      <c r="P66" s="3"/>
      <c r="Q66" s="3"/>
      <c r="T66" s="3"/>
      <c r="V66" s="3"/>
    </row>
    <row r="67" spans="2:24" x14ac:dyDescent="0.2">
      <c r="C67" s="3"/>
      <c r="G67" s="3"/>
      <c r="H67" s="3"/>
      <c r="J67" s="3"/>
      <c r="L67" s="908"/>
      <c r="N67" s="3"/>
      <c r="P67" s="3"/>
      <c r="Q67" s="3"/>
      <c r="T67" s="3"/>
      <c r="V67" s="3"/>
    </row>
    <row r="68" spans="2:24" x14ac:dyDescent="0.2">
      <c r="C68" s="3"/>
      <c r="G68" s="3"/>
      <c r="H68" s="3"/>
      <c r="J68" s="3"/>
      <c r="L68" s="908"/>
      <c r="N68" s="3"/>
      <c r="P68" s="3"/>
      <c r="Q68" s="3"/>
      <c r="T68" s="3"/>
      <c r="V68" s="3"/>
    </row>
    <row r="69" spans="2:24" x14ac:dyDescent="0.2">
      <c r="C69" s="3"/>
      <c r="G69" s="3"/>
      <c r="H69" s="3"/>
      <c r="J69" s="3"/>
      <c r="L69" s="908"/>
      <c r="N69" s="3"/>
      <c r="P69" s="3"/>
      <c r="Q69" s="3"/>
      <c r="T69" s="3"/>
      <c r="V69" s="3"/>
    </row>
    <row r="70" spans="2:24" x14ac:dyDescent="0.2">
      <c r="C70" s="912" t="s">
        <v>331</v>
      </c>
      <c r="G70" s="3"/>
      <c r="H70" s="3"/>
      <c r="J70" s="3"/>
      <c r="L70" s="908"/>
      <c r="N70" s="3"/>
      <c r="P70" s="3"/>
      <c r="Q70" s="3"/>
      <c r="T70" s="3"/>
      <c r="V70" s="3"/>
    </row>
    <row r="71" spans="2:24" ht="13.5" thickBot="1" x14ac:dyDescent="0.25">
      <c r="C71" s="3"/>
      <c r="G71" s="3"/>
      <c r="H71" s="3"/>
      <c r="J71" s="3"/>
      <c r="L71" s="908"/>
      <c r="N71" s="3"/>
      <c r="P71" s="3"/>
      <c r="Q71" s="3"/>
      <c r="T71" s="3"/>
      <c r="V71" s="3"/>
    </row>
    <row r="72" spans="2:24" ht="36" x14ac:dyDescent="0.2">
      <c r="B72" s="851" t="s">
        <v>270</v>
      </c>
      <c r="C72" s="909" t="s">
        <v>269</v>
      </c>
      <c r="D72" s="853" t="s">
        <v>265</v>
      </c>
      <c r="E72" s="853" t="s">
        <v>267</v>
      </c>
      <c r="F72" s="853" t="s">
        <v>266</v>
      </c>
      <c r="G72" s="909" t="s">
        <v>268</v>
      </c>
      <c r="H72" s="909" t="s">
        <v>289</v>
      </c>
      <c r="I72" s="853" t="s">
        <v>290</v>
      </c>
      <c r="J72" s="913" t="s">
        <v>271</v>
      </c>
      <c r="K72" s="852" t="s">
        <v>272</v>
      </c>
      <c r="L72" s="905" t="s">
        <v>273</v>
      </c>
      <c r="M72" s="852" t="s">
        <v>303</v>
      </c>
      <c r="N72" s="909" t="s">
        <v>304</v>
      </c>
      <c r="O72" s="852" t="s">
        <v>274</v>
      </c>
      <c r="P72" s="914" t="s">
        <v>275</v>
      </c>
      <c r="Q72" s="927" t="s">
        <v>315</v>
      </c>
      <c r="R72" s="855" t="s">
        <v>276</v>
      </c>
      <c r="S72" s="856" t="s">
        <v>277</v>
      </c>
      <c r="T72" s="920" t="s">
        <v>291</v>
      </c>
      <c r="U72" s="855" t="s">
        <v>294</v>
      </c>
      <c r="V72" s="927" t="s">
        <v>292</v>
      </c>
      <c r="W72" s="855" t="s">
        <v>294</v>
      </c>
      <c r="X72" s="856" t="s">
        <v>293</v>
      </c>
    </row>
    <row r="73" spans="2:24" x14ac:dyDescent="0.2">
      <c r="B73" s="857" t="s">
        <v>348</v>
      </c>
      <c r="C73" s="870">
        <v>975</v>
      </c>
      <c r="D73" s="858">
        <v>1</v>
      </c>
      <c r="E73" s="858">
        <v>1</v>
      </c>
      <c r="F73" s="858">
        <v>1</v>
      </c>
      <c r="G73" s="870">
        <f>C73*D73*F73*E73</f>
        <v>975</v>
      </c>
      <c r="H73" s="870">
        <v>230</v>
      </c>
      <c r="I73" s="858">
        <v>0.9</v>
      </c>
      <c r="J73" s="870">
        <v>30</v>
      </c>
      <c r="K73" s="858">
        <v>0.66</v>
      </c>
      <c r="L73" s="868">
        <v>2.5</v>
      </c>
      <c r="M73" s="858">
        <v>4.7</v>
      </c>
      <c r="N73" s="870">
        <v>21</v>
      </c>
      <c r="O73" s="858">
        <v>1</v>
      </c>
      <c r="P73" s="872">
        <f>N73*O73</f>
        <v>21</v>
      </c>
      <c r="Q73" s="928">
        <v>3</v>
      </c>
      <c r="R73" s="858" t="s">
        <v>276</v>
      </c>
      <c r="S73" s="859">
        <v>2.09</v>
      </c>
      <c r="T73" s="922">
        <v>21</v>
      </c>
      <c r="U73" s="860" t="s">
        <v>294</v>
      </c>
      <c r="V73" s="870">
        <v>10</v>
      </c>
      <c r="W73" s="860" t="s">
        <v>294</v>
      </c>
      <c r="X73" s="859">
        <v>4.7</v>
      </c>
    </row>
    <row r="74" spans="2:24" x14ac:dyDescent="0.2">
      <c r="B74" s="857" t="s">
        <v>349</v>
      </c>
      <c r="C74" s="870">
        <v>66</v>
      </c>
      <c r="D74" s="858">
        <v>1</v>
      </c>
      <c r="E74" s="858">
        <v>1</v>
      </c>
      <c r="F74" s="858">
        <v>1</v>
      </c>
      <c r="G74" s="870">
        <f t="shared" ref="G74:G85" si="8">C74*D74*F74*E74</f>
        <v>66</v>
      </c>
      <c r="H74" s="870">
        <v>230</v>
      </c>
      <c r="I74" s="858">
        <v>0.9</v>
      </c>
      <c r="J74" s="870">
        <v>25</v>
      </c>
      <c r="K74" s="858">
        <v>0.04</v>
      </c>
      <c r="L74" s="868">
        <v>1.5</v>
      </c>
      <c r="M74" s="858">
        <v>0.3</v>
      </c>
      <c r="N74" s="870">
        <v>15</v>
      </c>
      <c r="O74" s="858">
        <v>1</v>
      </c>
      <c r="P74" s="872">
        <f t="shared" ref="P74:P85" si="9">N74*O74</f>
        <v>15</v>
      </c>
      <c r="Q74" s="928">
        <v>3</v>
      </c>
      <c r="R74" s="858" t="s">
        <v>276</v>
      </c>
      <c r="S74" s="859">
        <v>1.38</v>
      </c>
      <c r="T74" s="922">
        <v>15</v>
      </c>
      <c r="U74" s="860" t="s">
        <v>294</v>
      </c>
      <c r="V74" s="870">
        <v>10</v>
      </c>
      <c r="W74" s="860" t="s">
        <v>294</v>
      </c>
      <c r="X74" s="859">
        <v>0.3</v>
      </c>
    </row>
    <row r="75" spans="2:24" x14ac:dyDescent="0.2">
      <c r="B75" s="857" t="s">
        <v>350</v>
      </c>
      <c r="C75" s="870">
        <v>54</v>
      </c>
      <c r="D75" s="858">
        <v>1</v>
      </c>
      <c r="E75" s="858">
        <v>1</v>
      </c>
      <c r="F75" s="858">
        <v>1</v>
      </c>
      <c r="G75" s="870">
        <f t="shared" si="8"/>
        <v>54</v>
      </c>
      <c r="H75" s="870">
        <v>230</v>
      </c>
      <c r="I75" s="858">
        <v>0.9</v>
      </c>
      <c r="J75" s="870">
        <v>34</v>
      </c>
      <c r="K75" s="858">
        <v>0.04</v>
      </c>
      <c r="L75" s="868">
        <v>1.5</v>
      </c>
      <c r="M75" s="858">
        <v>0.3</v>
      </c>
      <c r="N75" s="870">
        <v>15</v>
      </c>
      <c r="O75" s="858">
        <v>1</v>
      </c>
      <c r="P75" s="872">
        <f t="shared" si="9"/>
        <v>15</v>
      </c>
      <c r="Q75" s="928">
        <v>3</v>
      </c>
      <c r="R75" s="858" t="s">
        <v>276</v>
      </c>
      <c r="S75" s="859">
        <v>1.38</v>
      </c>
      <c r="T75" s="922">
        <v>15</v>
      </c>
      <c r="U75" s="860" t="s">
        <v>294</v>
      </c>
      <c r="V75" s="870">
        <v>10</v>
      </c>
      <c r="W75" s="860" t="s">
        <v>294</v>
      </c>
      <c r="X75" s="859">
        <v>0.3</v>
      </c>
    </row>
    <row r="76" spans="2:24" x14ac:dyDescent="0.2">
      <c r="B76" s="857" t="s">
        <v>351</v>
      </c>
      <c r="C76" s="870">
        <f>3450*6</f>
        <v>20700</v>
      </c>
      <c r="D76" s="858">
        <v>1.25</v>
      </c>
      <c r="E76" s="858">
        <v>0.2</v>
      </c>
      <c r="F76" s="858">
        <v>0.25</v>
      </c>
      <c r="G76" s="870">
        <f t="shared" si="8"/>
        <v>1293.75</v>
      </c>
      <c r="H76" s="870">
        <v>230</v>
      </c>
      <c r="I76" s="858">
        <v>0.85</v>
      </c>
      <c r="J76" s="870">
        <v>36</v>
      </c>
      <c r="K76" s="858">
        <v>0.63</v>
      </c>
      <c r="L76" s="868">
        <v>2.5</v>
      </c>
      <c r="M76" s="858">
        <v>6.6</v>
      </c>
      <c r="N76" s="870">
        <v>21</v>
      </c>
      <c r="O76" s="858">
        <v>1</v>
      </c>
      <c r="P76" s="872">
        <f t="shared" si="9"/>
        <v>21</v>
      </c>
      <c r="Q76" s="928">
        <v>5</v>
      </c>
      <c r="R76" s="858" t="s">
        <v>276</v>
      </c>
      <c r="S76" s="859">
        <v>2.56</v>
      </c>
      <c r="T76" s="922">
        <v>21</v>
      </c>
      <c r="U76" s="860" t="s">
        <v>294</v>
      </c>
      <c r="V76" s="870">
        <v>16</v>
      </c>
      <c r="W76" s="860" t="s">
        <v>294</v>
      </c>
      <c r="X76" s="859">
        <v>6.6</v>
      </c>
    </row>
    <row r="77" spans="2:24" x14ac:dyDescent="0.2">
      <c r="B77" s="857" t="s">
        <v>352</v>
      </c>
      <c r="C77" s="870">
        <v>20700</v>
      </c>
      <c r="D77" s="858">
        <v>1.25</v>
      </c>
      <c r="E77" s="858">
        <v>0.2</v>
      </c>
      <c r="F77" s="858">
        <v>0.25</v>
      </c>
      <c r="G77" s="870">
        <f t="shared" si="8"/>
        <v>1293.75</v>
      </c>
      <c r="H77" s="870">
        <v>230</v>
      </c>
      <c r="I77" s="858">
        <v>0.85</v>
      </c>
      <c r="J77" s="870">
        <v>36</v>
      </c>
      <c r="K77" s="858">
        <v>0.63</v>
      </c>
      <c r="L77" s="868">
        <v>2.5</v>
      </c>
      <c r="M77" s="858">
        <v>6.6</v>
      </c>
      <c r="N77" s="870">
        <v>21</v>
      </c>
      <c r="O77" s="858">
        <v>1</v>
      </c>
      <c r="P77" s="872">
        <f t="shared" si="9"/>
        <v>21</v>
      </c>
      <c r="Q77" s="928">
        <v>5</v>
      </c>
      <c r="R77" s="858" t="s">
        <v>276</v>
      </c>
      <c r="S77" s="859">
        <v>2.56</v>
      </c>
      <c r="T77" s="922">
        <v>21</v>
      </c>
      <c r="U77" s="860" t="s">
        <v>294</v>
      </c>
      <c r="V77" s="870">
        <v>16</v>
      </c>
      <c r="W77" s="860" t="s">
        <v>294</v>
      </c>
      <c r="X77" s="859">
        <v>6.6</v>
      </c>
    </row>
    <row r="78" spans="2:24" x14ac:dyDescent="0.2">
      <c r="B78" s="857" t="s">
        <v>353</v>
      </c>
      <c r="C78" s="870">
        <v>1000</v>
      </c>
      <c r="D78" s="858">
        <v>1.25</v>
      </c>
      <c r="E78" s="858">
        <v>1</v>
      </c>
      <c r="F78" s="858">
        <v>1</v>
      </c>
      <c r="G78" s="870">
        <f t="shared" si="8"/>
        <v>1250</v>
      </c>
      <c r="H78" s="870">
        <v>230</v>
      </c>
      <c r="I78" s="858">
        <v>0.85</v>
      </c>
      <c r="J78" s="870">
        <v>27</v>
      </c>
      <c r="K78" s="858">
        <v>0.46</v>
      </c>
      <c r="L78" s="868">
        <v>2.5</v>
      </c>
      <c r="M78" s="858">
        <v>6.4</v>
      </c>
      <c r="N78" s="870">
        <v>21</v>
      </c>
      <c r="O78" s="858">
        <v>1</v>
      </c>
      <c r="P78" s="872">
        <f t="shared" si="9"/>
        <v>21</v>
      </c>
      <c r="Q78" s="928">
        <v>5</v>
      </c>
      <c r="R78" s="858" t="s">
        <v>276</v>
      </c>
      <c r="S78" s="859">
        <v>2.21</v>
      </c>
      <c r="T78" s="922">
        <v>21</v>
      </c>
      <c r="U78" s="860" t="s">
        <v>294</v>
      </c>
      <c r="V78" s="870">
        <v>16</v>
      </c>
      <c r="W78" s="860" t="s">
        <v>294</v>
      </c>
      <c r="X78" s="859">
        <v>6.4</v>
      </c>
    </row>
    <row r="79" spans="2:24" x14ac:dyDescent="0.2">
      <c r="B79" s="857" t="s">
        <v>354</v>
      </c>
      <c r="C79" s="870">
        <v>300</v>
      </c>
      <c r="D79" s="858">
        <v>1.25</v>
      </c>
      <c r="E79" s="858">
        <v>1</v>
      </c>
      <c r="F79" s="858">
        <v>1</v>
      </c>
      <c r="G79" s="870">
        <f t="shared" si="8"/>
        <v>375</v>
      </c>
      <c r="H79" s="870">
        <v>230</v>
      </c>
      <c r="I79" s="858">
        <v>0.85</v>
      </c>
      <c r="J79" s="870">
        <v>16</v>
      </c>
      <c r="K79" s="858">
        <v>0.08</v>
      </c>
      <c r="L79" s="868">
        <v>2.5</v>
      </c>
      <c r="M79" s="858">
        <v>1.9</v>
      </c>
      <c r="N79" s="870">
        <v>21</v>
      </c>
      <c r="O79" s="858">
        <v>1</v>
      </c>
      <c r="P79" s="872">
        <f t="shared" si="9"/>
        <v>21</v>
      </c>
      <c r="Q79" s="928">
        <v>5</v>
      </c>
      <c r="R79" s="858" t="s">
        <v>276</v>
      </c>
      <c r="S79" s="859">
        <v>1.46</v>
      </c>
      <c r="T79" s="922">
        <v>21</v>
      </c>
      <c r="U79" s="860" t="s">
        <v>294</v>
      </c>
      <c r="V79" s="870">
        <v>16</v>
      </c>
      <c r="W79" s="860" t="s">
        <v>294</v>
      </c>
      <c r="X79" s="859">
        <v>1.9</v>
      </c>
    </row>
    <row r="80" spans="2:24" x14ac:dyDescent="0.2">
      <c r="B80" s="857" t="s">
        <v>355</v>
      </c>
      <c r="C80" s="870">
        <v>1000</v>
      </c>
      <c r="D80" s="858">
        <v>1.25</v>
      </c>
      <c r="E80" s="858">
        <v>1</v>
      </c>
      <c r="F80" s="858">
        <v>1</v>
      </c>
      <c r="G80" s="870">
        <f t="shared" si="8"/>
        <v>1250</v>
      </c>
      <c r="H80" s="870">
        <v>230</v>
      </c>
      <c r="I80" s="858">
        <v>0.85</v>
      </c>
      <c r="J80" s="870">
        <v>16</v>
      </c>
      <c r="K80" s="858">
        <v>0.27</v>
      </c>
      <c r="L80" s="868">
        <v>2.5</v>
      </c>
      <c r="M80" s="858">
        <v>6.4</v>
      </c>
      <c r="N80" s="870">
        <v>21</v>
      </c>
      <c r="O80" s="858">
        <v>1</v>
      </c>
      <c r="P80" s="872">
        <f t="shared" si="9"/>
        <v>21</v>
      </c>
      <c r="Q80" s="928">
        <v>5</v>
      </c>
      <c r="R80" s="858" t="s">
        <v>276</v>
      </c>
      <c r="S80" s="859">
        <v>1.84</v>
      </c>
      <c r="T80" s="922">
        <v>21</v>
      </c>
      <c r="U80" s="860" t="s">
        <v>294</v>
      </c>
      <c r="V80" s="870">
        <v>16</v>
      </c>
      <c r="W80" s="860" t="s">
        <v>294</v>
      </c>
      <c r="X80" s="859">
        <v>6.4</v>
      </c>
    </row>
    <row r="81" spans="2:24" x14ac:dyDescent="0.2">
      <c r="B81" s="857" t="s">
        <v>356</v>
      </c>
      <c r="C81" s="870">
        <v>1085</v>
      </c>
      <c r="D81" s="858">
        <v>1</v>
      </c>
      <c r="E81" s="858">
        <v>1</v>
      </c>
      <c r="F81" s="858">
        <v>1</v>
      </c>
      <c r="G81" s="870">
        <f t="shared" si="8"/>
        <v>1085</v>
      </c>
      <c r="H81" s="870">
        <v>230</v>
      </c>
      <c r="I81" s="858">
        <v>0.85</v>
      </c>
      <c r="J81" s="870">
        <v>34</v>
      </c>
      <c r="K81" s="858">
        <v>0.5</v>
      </c>
      <c r="L81" s="868">
        <v>1.5</v>
      </c>
      <c r="M81" s="861">
        <v>5.5</v>
      </c>
      <c r="N81" s="874">
        <v>24</v>
      </c>
      <c r="O81" s="858">
        <v>0.75</v>
      </c>
      <c r="P81" s="872">
        <f t="shared" si="9"/>
        <v>18</v>
      </c>
      <c r="Q81" s="928">
        <v>5</v>
      </c>
      <c r="R81" s="861" t="s">
        <v>276</v>
      </c>
      <c r="S81" s="862">
        <v>2.96</v>
      </c>
      <c r="T81" s="923">
        <v>18</v>
      </c>
      <c r="U81" s="860" t="s">
        <v>294</v>
      </c>
      <c r="V81" s="870">
        <v>10</v>
      </c>
      <c r="W81" s="860" t="s">
        <v>294</v>
      </c>
      <c r="X81" s="862">
        <v>5.5</v>
      </c>
    </row>
    <row r="82" spans="2:24" x14ac:dyDescent="0.2">
      <c r="B82" s="857" t="s">
        <v>357</v>
      </c>
      <c r="C82" s="870">
        <v>2100</v>
      </c>
      <c r="D82" s="858">
        <v>1.25</v>
      </c>
      <c r="E82" s="858">
        <v>1</v>
      </c>
      <c r="F82" s="858">
        <v>1</v>
      </c>
      <c r="G82" s="870">
        <f t="shared" si="8"/>
        <v>2625</v>
      </c>
      <c r="H82" s="870">
        <v>400</v>
      </c>
      <c r="I82" s="858">
        <v>0.85</v>
      </c>
      <c r="J82" s="870">
        <v>22</v>
      </c>
      <c r="K82" s="858">
        <v>0.13</v>
      </c>
      <c r="L82" s="868">
        <v>1.5</v>
      </c>
      <c r="M82" s="858">
        <v>4.5</v>
      </c>
      <c r="N82" s="870">
        <v>20</v>
      </c>
      <c r="O82" s="858">
        <v>0.75</v>
      </c>
      <c r="P82" s="872">
        <f t="shared" si="9"/>
        <v>15</v>
      </c>
      <c r="Q82" s="928">
        <v>5</v>
      </c>
      <c r="R82" s="858" t="s">
        <v>276</v>
      </c>
      <c r="S82" s="859">
        <v>1.18</v>
      </c>
      <c r="T82" s="922">
        <v>15</v>
      </c>
      <c r="U82" s="860" t="s">
        <v>294</v>
      </c>
      <c r="V82" s="870">
        <v>10</v>
      </c>
      <c r="W82" s="860" t="s">
        <v>294</v>
      </c>
      <c r="X82" s="859">
        <v>4.5</v>
      </c>
    </row>
    <row r="83" spans="2:24" x14ac:dyDescent="0.2">
      <c r="B83" s="857" t="s">
        <v>358</v>
      </c>
      <c r="C83" s="870">
        <v>700</v>
      </c>
      <c r="D83" s="858">
        <v>1.25</v>
      </c>
      <c r="E83" s="858">
        <v>1</v>
      </c>
      <c r="F83" s="858">
        <v>1</v>
      </c>
      <c r="G83" s="870">
        <f t="shared" si="8"/>
        <v>875</v>
      </c>
      <c r="H83" s="870">
        <v>400</v>
      </c>
      <c r="I83" s="858">
        <v>0.85</v>
      </c>
      <c r="J83" s="870">
        <v>25</v>
      </c>
      <c r="K83" s="858">
        <v>0.05</v>
      </c>
      <c r="L83" s="868">
        <v>1.5</v>
      </c>
      <c r="M83" s="858">
        <v>1.5</v>
      </c>
      <c r="N83" s="870">
        <v>20</v>
      </c>
      <c r="O83" s="858">
        <v>0.75</v>
      </c>
      <c r="P83" s="872">
        <f t="shared" si="9"/>
        <v>15</v>
      </c>
      <c r="Q83" s="928">
        <v>5</v>
      </c>
      <c r="R83" s="858" t="s">
        <v>276</v>
      </c>
      <c r="S83" s="859">
        <v>0.91</v>
      </c>
      <c r="T83" s="922">
        <v>15</v>
      </c>
      <c r="U83" s="860" t="s">
        <v>294</v>
      </c>
      <c r="V83" s="870">
        <v>10</v>
      </c>
      <c r="W83" s="860" t="s">
        <v>294</v>
      </c>
      <c r="X83" s="859">
        <v>1.5</v>
      </c>
    </row>
    <row r="84" spans="2:24" x14ac:dyDescent="0.2">
      <c r="B84" s="857" t="s">
        <v>359</v>
      </c>
      <c r="C84" s="870">
        <v>300</v>
      </c>
      <c r="D84" s="858">
        <v>1.25</v>
      </c>
      <c r="E84" s="858">
        <v>1</v>
      </c>
      <c r="F84" s="858">
        <v>1</v>
      </c>
      <c r="G84" s="870">
        <f t="shared" si="8"/>
        <v>375</v>
      </c>
      <c r="H84" s="870">
        <v>230</v>
      </c>
      <c r="I84" s="858">
        <v>0.85</v>
      </c>
      <c r="J84" s="870">
        <v>25</v>
      </c>
      <c r="K84" s="858">
        <v>0.13</v>
      </c>
      <c r="L84" s="868">
        <v>1.5</v>
      </c>
      <c r="M84" s="858">
        <v>1.9</v>
      </c>
      <c r="N84" s="870">
        <v>24</v>
      </c>
      <c r="O84" s="858">
        <v>0.75</v>
      </c>
      <c r="P84" s="872">
        <f t="shared" si="9"/>
        <v>18</v>
      </c>
      <c r="Q84" s="928">
        <v>5</v>
      </c>
      <c r="R84" s="858" t="s">
        <v>276</v>
      </c>
      <c r="S84" s="859">
        <v>1.72</v>
      </c>
      <c r="T84" s="922">
        <v>18</v>
      </c>
      <c r="U84" s="860" t="s">
        <v>294</v>
      </c>
      <c r="V84" s="870">
        <v>10</v>
      </c>
      <c r="W84" s="860" t="s">
        <v>294</v>
      </c>
      <c r="X84" s="859">
        <v>1.9</v>
      </c>
    </row>
    <row r="85" spans="2:24" ht="13.5" thickBot="1" x14ac:dyDescent="0.25">
      <c r="B85" s="863" t="s">
        <v>360</v>
      </c>
      <c r="C85" s="871">
        <v>2700</v>
      </c>
      <c r="D85" s="865">
        <v>1.25</v>
      </c>
      <c r="E85" s="864">
        <v>1</v>
      </c>
      <c r="F85" s="865">
        <v>1</v>
      </c>
      <c r="G85" s="871">
        <f t="shared" si="8"/>
        <v>3375</v>
      </c>
      <c r="H85" s="871">
        <v>400</v>
      </c>
      <c r="I85" s="864">
        <v>0.85</v>
      </c>
      <c r="J85" s="871">
        <v>22</v>
      </c>
      <c r="K85" s="864">
        <v>0.17</v>
      </c>
      <c r="L85" s="869">
        <v>1.5</v>
      </c>
      <c r="M85" s="864">
        <v>5.7</v>
      </c>
      <c r="N85" s="871">
        <v>20</v>
      </c>
      <c r="O85" s="864">
        <v>0.75</v>
      </c>
      <c r="P85" s="873">
        <f t="shared" si="9"/>
        <v>15</v>
      </c>
      <c r="Q85" s="929">
        <v>5</v>
      </c>
      <c r="R85" s="864" t="s">
        <v>276</v>
      </c>
      <c r="S85" s="866">
        <v>1.3</v>
      </c>
      <c r="T85" s="926">
        <v>15</v>
      </c>
      <c r="U85" s="867" t="s">
        <v>294</v>
      </c>
      <c r="V85" s="871">
        <v>10</v>
      </c>
      <c r="W85" s="867" t="s">
        <v>294</v>
      </c>
      <c r="X85" s="866">
        <v>5.7</v>
      </c>
    </row>
    <row r="86" spans="2:24" x14ac:dyDescent="0.2">
      <c r="C86" s="3"/>
      <c r="G86" s="3"/>
      <c r="H86" s="3"/>
      <c r="J86" s="3"/>
      <c r="N86" s="3"/>
      <c r="P86" s="3"/>
      <c r="Q86" s="3"/>
      <c r="T86" s="3"/>
      <c r="V86" s="3"/>
    </row>
    <row r="87" spans="2:24" x14ac:dyDescent="0.2">
      <c r="C87" s="3"/>
      <c r="G87" s="3"/>
      <c r="H87" s="3"/>
      <c r="J87" s="3"/>
      <c r="N87" s="3"/>
      <c r="P87" s="3"/>
      <c r="Q87" s="3"/>
      <c r="T87" s="3"/>
      <c r="V87" s="3"/>
    </row>
    <row r="88" spans="2:24" x14ac:dyDescent="0.2">
      <c r="C88" s="3"/>
      <c r="G88" s="3"/>
      <c r="H88" s="3"/>
      <c r="J88" s="3"/>
      <c r="N88" s="3"/>
      <c r="P88" s="3"/>
      <c r="Q88" s="3"/>
      <c r="T88" s="3"/>
      <c r="V88" s="3"/>
    </row>
    <row r="89" spans="2:24" x14ac:dyDescent="0.2">
      <c r="C89" s="912" t="s">
        <v>332</v>
      </c>
      <c r="E89" s="13"/>
      <c r="G89" s="3"/>
      <c r="H89" s="3"/>
      <c r="J89" s="3"/>
      <c r="N89" s="3"/>
      <c r="P89" s="3"/>
      <c r="Q89" s="3"/>
      <c r="T89" s="3"/>
      <c r="V89" s="3"/>
    </row>
    <row r="90" spans="2:24" ht="13.5" thickBot="1" x14ac:dyDescent="0.25">
      <c r="C90" s="3"/>
      <c r="G90" s="3"/>
      <c r="H90" s="3"/>
      <c r="J90" s="3"/>
      <c r="N90" s="3"/>
      <c r="P90" s="3"/>
      <c r="Q90" s="3"/>
      <c r="T90" s="3"/>
      <c r="V90" s="3"/>
    </row>
    <row r="91" spans="2:24" ht="36" x14ac:dyDescent="0.2">
      <c r="B91" s="851" t="s">
        <v>270</v>
      </c>
      <c r="C91" s="909" t="s">
        <v>269</v>
      </c>
      <c r="D91" s="853" t="s">
        <v>265</v>
      </c>
      <c r="E91" s="853" t="s">
        <v>267</v>
      </c>
      <c r="F91" s="853" t="s">
        <v>266</v>
      </c>
      <c r="G91" s="909" t="s">
        <v>268</v>
      </c>
      <c r="H91" s="909" t="s">
        <v>289</v>
      </c>
      <c r="I91" s="853" t="s">
        <v>290</v>
      </c>
      <c r="J91" s="913" t="s">
        <v>271</v>
      </c>
      <c r="K91" s="852" t="s">
        <v>272</v>
      </c>
      <c r="L91" s="905" t="s">
        <v>273</v>
      </c>
      <c r="M91" s="852" t="s">
        <v>303</v>
      </c>
      <c r="N91" s="909" t="s">
        <v>304</v>
      </c>
      <c r="O91" s="852" t="s">
        <v>274</v>
      </c>
      <c r="P91" s="917" t="s">
        <v>275</v>
      </c>
      <c r="Q91" s="920" t="s">
        <v>315</v>
      </c>
      <c r="R91" s="852" t="s">
        <v>276</v>
      </c>
      <c r="S91" s="854" t="s">
        <v>277</v>
      </c>
      <c r="T91" s="931" t="s">
        <v>291</v>
      </c>
      <c r="U91" s="852" t="s">
        <v>294</v>
      </c>
      <c r="V91" s="909" t="s">
        <v>292</v>
      </c>
      <c r="W91" s="852" t="s">
        <v>294</v>
      </c>
      <c r="X91" s="854" t="s">
        <v>293</v>
      </c>
    </row>
    <row r="92" spans="2:24" x14ac:dyDescent="0.2">
      <c r="B92" s="857" t="s">
        <v>361</v>
      </c>
      <c r="C92" s="870">
        <v>100</v>
      </c>
      <c r="D92" s="858">
        <v>1</v>
      </c>
      <c r="E92" s="858">
        <v>1</v>
      </c>
      <c r="F92" s="858">
        <v>1</v>
      </c>
      <c r="G92" s="870">
        <f>C92*D92*F92*E92</f>
        <v>100</v>
      </c>
      <c r="H92" s="870">
        <v>230</v>
      </c>
      <c r="I92" s="858">
        <v>0.9</v>
      </c>
      <c r="J92" s="870">
        <v>12</v>
      </c>
      <c r="K92" s="858">
        <v>0.03</v>
      </c>
      <c r="L92" s="868">
        <v>1.5</v>
      </c>
      <c r="M92" s="858">
        <v>0.5</v>
      </c>
      <c r="N92" s="870">
        <v>15</v>
      </c>
      <c r="O92" s="858">
        <v>1</v>
      </c>
      <c r="P92" s="918">
        <v>15</v>
      </c>
      <c r="Q92" s="922">
        <v>3</v>
      </c>
      <c r="R92" s="858" t="s">
        <v>276</v>
      </c>
      <c r="S92" s="859">
        <v>1.37</v>
      </c>
      <c r="T92" s="922">
        <v>15</v>
      </c>
      <c r="U92" s="897" t="s">
        <v>294</v>
      </c>
      <c r="V92" s="870">
        <v>10</v>
      </c>
      <c r="W92" s="897" t="s">
        <v>294</v>
      </c>
      <c r="X92" s="859">
        <v>0.5</v>
      </c>
    </row>
    <row r="93" spans="2:24" x14ac:dyDescent="0.2">
      <c r="B93" s="857" t="s">
        <v>362</v>
      </c>
      <c r="C93" s="870">
        <v>6900</v>
      </c>
      <c r="D93" s="858">
        <v>1.25</v>
      </c>
      <c r="E93" s="858">
        <v>0.2</v>
      </c>
      <c r="F93" s="858">
        <v>0.25</v>
      </c>
      <c r="G93" s="870">
        <f t="shared" ref="G93:G94" si="10">C93*D93*F93*E93</f>
        <v>431.25</v>
      </c>
      <c r="H93" s="870">
        <v>230</v>
      </c>
      <c r="I93" s="858">
        <v>0.85</v>
      </c>
      <c r="J93" s="870">
        <v>21</v>
      </c>
      <c r="K93" s="858">
        <v>0.12</v>
      </c>
      <c r="L93" s="868">
        <v>2.5</v>
      </c>
      <c r="M93" s="858">
        <v>2.2000000000000002</v>
      </c>
      <c r="N93" s="870">
        <v>21</v>
      </c>
      <c r="O93" s="858">
        <v>1</v>
      </c>
      <c r="P93" s="918">
        <v>21</v>
      </c>
      <c r="Q93" s="922">
        <v>5</v>
      </c>
      <c r="R93" s="858" t="s">
        <v>276</v>
      </c>
      <c r="S93" s="859">
        <v>1.56</v>
      </c>
      <c r="T93" s="922">
        <v>21</v>
      </c>
      <c r="U93" s="897" t="s">
        <v>294</v>
      </c>
      <c r="V93" s="870">
        <v>16</v>
      </c>
      <c r="W93" s="897" t="s">
        <v>294</v>
      </c>
      <c r="X93" s="859">
        <v>2.2000000000000002</v>
      </c>
    </row>
    <row r="94" spans="2:24" ht="13.5" thickBot="1" x14ac:dyDescent="0.25">
      <c r="B94" s="863" t="s">
        <v>363</v>
      </c>
      <c r="C94" s="871">
        <v>700</v>
      </c>
      <c r="D94" s="864">
        <v>1.25</v>
      </c>
      <c r="E94" s="864">
        <v>1</v>
      </c>
      <c r="F94" s="864">
        <v>1</v>
      </c>
      <c r="G94" s="871">
        <f t="shared" si="10"/>
        <v>875</v>
      </c>
      <c r="H94" s="871">
        <v>230</v>
      </c>
      <c r="I94" s="864">
        <v>0.85</v>
      </c>
      <c r="J94" s="871">
        <v>25</v>
      </c>
      <c r="K94" s="864">
        <v>0.3</v>
      </c>
      <c r="L94" s="869">
        <v>1.5</v>
      </c>
      <c r="M94" s="864">
        <v>4.5</v>
      </c>
      <c r="N94" s="871">
        <v>15</v>
      </c>
      <c r="O94" s="864">
        <v>1</v>
      </c>
      <c r="P94" s="919">
        <v>15</v>
      </c>
      <c r="Q94" s="926">
        <v>5</v>
      </c>
      <c r="R94" s="864" t="s">
        <v>276</v>
      </c>
      <c r="S94" s="866">
        <v>2.2999999999999998</v>
      </c>
      <c r="T94" s="926">
        <v>15</v>
      </c>
      <c r="U94" s="898" t="s">
        <v>294</v>
      </c>
      <c r="V94" s="871">
        <v>10</v>
      </c>
      <c r="W94" s="898" t="s">
        <v>294</v>
      </c>
      <c r="X94" s="866">
        <v>4.5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Anàlisi potència real</vt:lpstr>
      <vt:lpstr>MEMORIA</vt:lpstr>
      <vt:lpstr>Taules resum</vt:lpstr>
      <vt:lpstr>'Anàlisi potència real'!Área_de_impresión</vt:lpstr>
      <vt:lpstr>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 Nogués</dc:creator>
  <cp:lastModifiedBy>Usuario de Windows</cp:lastModifiedBy>
  <dcterms:created xsi:type="dcterms:W3CDTF">2018-05-31T17:06:54Z</dcterms:created>
  <dcterms:modified xsi:type="dcterms:W3CDTF">2018-06-05T15:06:36Z</dcterms:modified>
</cp:coreProperties>
</file>