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915" windowHeight="8475" activeTab="5"/>
  </bookViews>
  <sheets>
    <sheet name="Longitud y peso (estructura)" sheetId="1" r:id="rId1"/>
    <sheet name="Modelos de adaptación" sheetId="2" r:id="rId2"/>
    <sheet name="Hoja1" sheetId="4" state="hidden" r:id="rId3"/>
    <sheet name="Tabla de modelos-grupos" sheetId="3" r:id="rId4"/>
    <sheet name="Hoja2" sheetId="5" state="hidden" r:id="rId5"/>
    <sheet name="Presupuesto" sheetId="6" r:id="rId6"/>
  </sheets>
  <calcPr calcId="125725"/>
</workbook>
</file>

<file path=xl/calcChain.xml><?xml version="1.0" encoding="utf-8"?>
<calcChain xmlns="http://schemas.openxmlformats.org/spreadsheetml/2006/main">
  <c r="P57" i="6"/>
  <c r="H79"/>
  <c r="L61"/>
  <c r="P47"/>
  <c r="H61"/>
  <c r="P22"/>
  <c r="H24"/>
  <c r="H21"/>
  <c r="H18"/>
  <c r="H31" s="1"/>
  <c r="L29" s="1"/>
  <c r="H11"/>
  <c r="P11"/>
  <c r="L15" s="1"/>
  <c r="H65" s="1"/>
  <c r="K67" s="1"/>
  <c r="K68" s="1"/>
  <c r="D12" i="1"/>
  <c r="H27" i="6"/>
  <c r="AK42" i="2"/>
  <c r="AS48"/>
  <c r="AS47"/>
  <c r="AK45"/>
  <c r="AO65"/>
  <c r="AO68"/>
  <c r="AO42"/>
  <c r="AS80"/>
  <c r="AS79"/>
  <c r="AM68"/>
  <c r="AL68"/>
  <c r="AK68"/>
  <c r="AK65"/>
  <c r="AM65"/>
  <c r="AL65"/>
  <c r="AN68"/>
  <c r="AN65"/>
  <c r="AN42"/>
  <c r="AM42"/>
  <c r="AL42"/>
  <c r="AD46"/>
  <c r="AE46"/>
  <c r="AO45"/>
  <c r="AN45"/>
  <c r="AM45"/>
  <c r="AL45"/>
  <c r="AH45"/>
  <c r="AG45"/>
  <c r="AF45"/>
  <c r="AD45"/>
  <c r="AH46"/>
  <c r="AF46"/>
  <c r="AG46"/>
  <c r="AE45"/>
  <c r="K38"/>
  <c r="K39"/>
  <c r="K40"/>
  <c r="K41"/>
  <c r="K42"/>
  <c r="K43"/>
  <c r="K44"/>
  <c r="K45"/>
  <c r="K37"/>
  <c r="I45"/>
  <c r="I44"/>
  <c r="I43"/>
  <c r="I42"/>
  <c r="I41"/>
  <c r="I40"/>
  <c r="I39"/>
  <c r="I38"/>
  <c r="I37"/>
  <c r="C12" i="1"/>
  <c r="C13"/>
  <c r="C3"/>
  <c r="C4"/>
  <c r="C5"/>
  <c r="C6"/>
  <c r="C7"/>
  <c r="C8"/>
  <c r="C9"/>
  <c r="C10"/>
  <c r="C11"/>
  <c r="C2"/>
  <c r="K69" i="6" l="1"/>
</calcChain>
</file>

<file path=xl/sharedStrings.xml><?xml version="1.0" encoding="utf-8"?>
<sst xmlns="http://schemas.openxmlformats.org/spreadsheetml/2006/main" count="877" uniqueCount="384">
  <si>
    <t>Medida de barra</t>
  </si>
  <si>
    <t>Nº de barras</t>
  </si>
  <si>
    <t>Longitud</t>
  </si>
  <si>
    <t>Peso de las barras</t>
  </si>
  <si>
    <t>N</t>
  </si>
  <si>
    <t>Modelo 1</t>
  </si>
  <si>
    <t>Nº de cambios</t>
  </si>
  <si>
    <r>
      <t>n</t>
    </r>
    <r>
      <rPr>
        <vertAlign val="subscript"/>
        <sz val="11"/>
        <color theme="1"/>
        <rFont val="Calibri"/>
        <family val="2"/>
        <scheme val="minor"/>
      </rPr>
      <t xml:space="preserve">max.  </t>
    </r>
    <r>
      <rPr>
        <sz val="11"/>
        <color theme="1"/>
        <rFont val="Calibri"/>
        <family val="2"/>
        <scheme val="minor"/>
      </rPr>
      <t xml:space="preserve"> del motor</t>
    </r>
  </si>
  <si>
    <t>1ª - 2ª</t>
  </si>
  <si>
    <t>14 Nm&lt;&gt;28 Nm</t>
  </si>
  <si>
    <t xml:space="preserve">2400 rpm </t>
  </si>
  <si>
    <t>2ª - 3ª</t>
  </si>
  <si>
    <t>17 Nm&lt;&gt;59 Nm</t>
  </si>
  <si>
    <t>3ª -4ª</t>
  </si>
  <si>
    <t>17 Nm&lt;&gt;46 Nm</t>
  </si>
  <si>
    <t>4ª -5ª</t>
  </si>
  <si>
    <t>0 Nm&lt;&gt; 121 Nm</t>
  </si>
  <si>
    <t>Modelo 2</t>
  </si>
  <si>
    <t>0 Nm&lt;&gt; 82 Nm</t>
  </si>
  <si>
    <t xml:space="preserve">2700 rpm </t>
  </si>
  <si>
    <t>Modelo 3</t>
  </si>
  <si>
    <t>Modelo 4</t>
  </si>
  <si>
    <t>13 Nm&lt;&gt;40 Nm</t>
  </si>
  <si>
    <t>0 Nm&lt;&gt; 110 Nm</t>
  </si>
  <si>
    <t xml:space="preserve">1800 rpm </t>
  </si>
  <si>
    <t>22 Nm&lt;&gt;50 Nm</t>
  </si>
  <si>
    <t>22 Nm&lt;&gt;70 Nm</t>
  </si>
  <si>
    <t>Modelo 5</t>
  </si>
  <si>
    <t>10 Nm&lt;&gt;45 Nm</t>
  </si>
  <si>
    <t>22 Nm&lt;&gt; 90 Nm</t>
  </si>
  <si>
    <t>Sin cambio por pulsador</t>
  </si>
  <si>
    <t>Con cambio por pulsador</t>
  </si>
  <si>
    <t>Modelo 6</t>
  </si>
  <si>
    <t>17 Nm&lt;&gt;50 Nm</t>
  </si>
  <si>
    <t>29 Nm&lt;&gt;60 Nm</t>
  </si>
  <si>
    <t>29 Nm&lt;&gt;80 Nm</t>
  </si>
  <si>
    <t>0 Nm&lt;&gt; 140 Nm</t>
  </si>
  <si>
    <t>Modelo 7</t>
  </si>
  <si>
    <t>20 Nm &lt;&gt; 59 Nm</t>
  </si>
  <si>
    <t>14 Nm &lt;&gt; 37 Nm</t>
  </si>
  <si>
    <t>0 Nm &lt;&gt; 121 Nm</t>
  </si>
  <si>
    <t>14 Nm &lt;&gt; 28 Nm</t>
  </si>
  <si>
    <t>0 Nm &lt;&gt; 81 Nm</t>
  </si>
  <si>
    <t>20 Nm &lt;&gt; 45 Nm</t>
  </si>
  <si>
    <t>15 Nm &lt;&gt; 30 Nm</t>
  </si>
  <si>
    <t>Modelo 8</t>
  </si>
  <si>
    <t>Modelo 9</t>
  </si>
  <si>
    <t>23 Nm &lt;&gt; 50 Nm</t>
  </si>
  <si>
    <t>26 Nm &lt;&gt; 60 Nm</t>
  </si>
  <si>
    <t>20 Nm &lt;&gt; 70 Nm</t>
  </si>
  <si>
    <t>28 Nm &lt;&gt; 90 Nm</t>
  </si>
  <si>
    <t>Modelo vehículo</t>
  </si>
  <si>
    <t>Denominación comercial</t>
  </si>
  <si>
    <t>Referencia del motor</t>
  </si>
  <si>
    <t>Referencia del cambio</t>
  </si>
  <si>
    <t>Tipo de desmultiplicación</t>
  </si>
  <si>
    <t>SL 280</t>
  </si>
  <si>
    <t>W5A 330</t>
  </si>
  <si>
    <t>SL 320</t>
  </si>
  <si>
    <t>SL 500</t>
  </si>
  <si>
    <t>SL 600</t>
  </si>
  <si>
    <t>SL 60 AMG</t>
  </si>
  <si>
    <t>W5A 580</t>
  </si>
  <si>
    <t>S 280</t>
  </si>
  <si>
    <t>S 320</t>
  </si>
  <si>
    <t>S 420</t>
  </si>
  <si>
    <t>S 500</t>
  </si>
  <si>
    <t>S 600</t>
  </si>
  <si>
    <t>CL 420</t>
  </si>
  <si>
    <t>CL 500</t>
  </si>
  <si>
    <t>CL 600</t>
  </si>
  <si>
    <t>S 300 TURBODIESEL</t>
  </si>
  <si>
    <t>140.03</t>
  </si>
  <si>
    <t>140.04</t>
  </si>
  <si>
    <t>140.050/051</t>
  </si>
  <si>
    <t>140.056/057</t>
  </si>
  <si>
    <t>ML 230</t>
  </si>
  <si>
    <t>ML 270 CDI</t>
  </si>
  <si>
    <t>ML 320</t>
  </si>
  <si>
    <t>ML 350</t>
  </si>
  <si>
    <t>ML 400</t>
  </si>
  <si>
    <t>ML 400 CDI</t>
  </si>
  <si>
    <t>ML 430</t>
  </si>
  <si>
    <t>ML 500</t>
  </si>
  <si>
    <t>ML 55 AMG</t>
  </si>
  <si>
    <t>SLK 200</t>
  </si>
  <si>
    <t>SLK 200 KOMPRESSOR</t>
  </si>
  <si>
    <t>SLK 230 KOMPRESSOR</t>
  </si>
  <si>
    <t>SLK 320</t>
  </si>
  <si>
    <t>SLK 32 AMG</t>
  </si>
  <si>
    <t>C 200 DIESEL</t>
  </si>
  <si>
    <t>C 200 CDI</t>
  </si>
  <si>
    <t>202.122/180</t>
  </si>
  <si>
    <t>202.134/194</t>
  </si>
  <si>
    <t>C 220 DIESEL</t>
  </si>
  <si>
    <t>202.121/182</t>
  </si>
  <si>
    <t>C 220 CDI</t>
  </si>
  <si>
    <t>202.133/193</t>
  </si>
  <si>
    <t>C 220 TURBODIESEL</t>
  </si>
  <si>
    <t>C 250 TD</t>
  </si>
  <si>
    <t>202.128/188</t>
  </si>
  <si>
    <t>C 180</t>
  </si>
  <si>
    <t>202.018/078</t>
  </si>
  <si>
    <t>C 200</t>
  </si>
  <si>
    <t>202.020/080</t>
  </si>
  <si>
    <t>C 230</t>
  </si>
  <si>
    <t>202.023/083</t>
  </si>
  <si>
    <t>C230 KOMPRESSOR</t>
  </si>
  <si>
    <t>202.024/085</t>
  </si>
  <si>
    <t>202.026/086</t>
  </si>
  <si>
    <t>C 240</t>
  </si>
  <si>
    <t>C 280</t>
  </si>
  <si>
    <t>202.028/089</t>
  </si>
  <si>
    <t>C 36 AMG</t>
  </si>
  <si>
    <t>C 43 AMG</t>
  </si>
  <si>
    <t>C 270 CDI</t>
  </si>
  <si>
    <t>C 30 CDI AMG</t>
  </si>
  <si>
    <t xml:space="preserve">C 180 </t>
  </si>
  <si>
    <t>C 230 KOMPRESSOR</t>
  </si>
  <si>
    <t>C 200 K</t>
  </si>
  <si>
    <t xml:space="preserve"> C 200 CGI K</t>
  </si>
  <si>
    <t>C 180 K</t>
  </si>
  <si>
    <t>C 320</t>
  </si>
  <si>
    <t>C 32 AMG K</t>
  </si>
  <si>
    <t>C 240 4MATIC</t>
  </si>
  <si>
    <t>C 320 4MATIC</t>
  </si>
  <si>
    <t xml:space="preserve">C 200 CGI K </t>
  </si>
  <si>
    <t xml:space="preserve"> C 240 </t>
  </si>
  <si>
    <t xml:space="preserve">C 220 CDI </t>
  </si>
  <si>
    <t>CL 180</t>
  </si>
  <si>
    <t>C200 K</t>
  </si>
  <si>
    <t>722628/695</t>
  </si>
  <si>
    <t>CLK 200</t>
  </si>
  <si>
    <t>208.335/435</t>
  </si>
  <si>
    <t xml:space="preserve">CLK 200 K </t>
  </si>
  <si>
    <t xml:space="preserve">208.345/445 </t>
  </si>
  <si>
    <t>CLK 230 K</t>
  </si>
  <si>
    <t xml:space="preserve">208.347/447 </t>
  </si>
  <si>
    <t xml:space="preserve">CLK 320 </t>
  </si>
  <si>
    <t>208.365/465</t>
  </si>
  <si>
    <t>722.607/618</t>
  </si>
  <si>
    <t xml:space="preserve">CLK 430 </t>
  </si>
  <si>
    <t xml:space="preserve">208.370/470 </t>
  </si>
  <si>
    <t xml:space="preserve">CLK 55 AMG </t>
  </si>
  <si>
    <t xml:space="preserve">CLK 270 CDI </t>
  </si>
  <si>
    <t xml:space="preserve">CLK 200 Compresor </t>
  </si>
  <si>
    <t xml:space="preserve">CLK 240 </t>
  </si>
  <si>
    <t xml:space="preserve">CLK 500 </t>
  </si>
  <si>
    <t xml:space="preserve">CLK 200 K Cabriolet </t>
  </si>
  <si>
    <t xml:space="preserve">CLK 240 Cabriolet </t>
  </si>
  <si>
    <t xml:space="preserve">CLK 320 Cabriolet </t>
  </si>
  <si>
    <t xml:space="preserve">CLK 500 Cabriolet </t>
  </si>
  <si>
    <t xml:space="preserve">CLK 55 AMG Cabriolet </t>
  </si>
  <si>
    <t xml:space="preserve">E 200 </t>
  </si>
  <si>
    <t xml:space="preserve">210.035/235 </t>
  </si>
  <si>
    <t xml:space="preserve">E 200 Compresor </t>
  </si>
  <si>
    <t xml:space="preserve">210.048/248 </t>
  </si>
  <si>
    <t xml:space="preserve">E 200 CDI </t>
  </si>
  <si>
    <t xml:space="preserve">E 220 Diesel </t>
  </si>
  <si>
    <t xml:space="preserve">E 220 CDI </t>
  </si>
  <si>
    <t xml:space="preserve">210.006/206/606 </t>
  </si>
  <si>
    <t>E 230</t>
  </si>
  <si>
    <t xml:space="preserve"> 210.037/237 </t>
  </si>
  <si>
    <t xml:space="preserve">E 240 </t>
  </si>
  <si>
    <t xml:space="preserve">210.061/261 </t>
  </si>
  <si>
    <t xml:space="preserve">E 270 CDI </t>
  </si>
  <si>
    <t xml:space="preserve">210.016/216/616 </t>
  </si>
  <si>
    <t xml:space="preserve">E 280 </t>
  </si>
  <si>
    <t xml:space="preserve">E 280 4-MATIC </t>
  </si>
  <si>
    <t xml:space="preserve">210.081/281 </t>
  </si>
  <si>
    <t xml:space="preserve">E 290 Turbodiesel </t>
  </si>
  <si>
    <t xml:space="preserve">210.017/217/617 </t>
  </si>
  <si>
    <t xml:space="preserve">E 300 Turbodiesel </t>
  </si>
  <si>
    <t>210.025/225</t>
  </si>
  <si>
    <t xml:space="preserve">210.025/225 </t>
  </si>
  <si>
    <t xml:space="preserve">E 320 </t>
  </si>
  <si>
    <t>210.065/265</t>
  </si>
  <si>
    <t xml:space="preserve">E 320 4-MATIC </t>
  </si>
  <si>
    <t xml:space="preserve">210.082/282 </t>
  </si>
  <si>
    <t xml:space="preserve">E 36 AMG </t>
  </si>
  <si>
    <t xml:space="preserve">E 430 4-MATIC </t>
  </si>
  <si>
    <t xml:space="preserve">210.083/283 </t>
  </si>
  <si>
    <t xml:space="preserve">E 420 </t>
  </si>
  <si>
    <t xml:space="preserve">210.072/272 </t>
  </si>
  <si>
    <t xml:space="preserve">E 430 </t>
  </si>
  <si>
    <t xml:space="preserve">210.070/270 </t>
  </si>
  <si>
    <t xml:space="preserve">E 50 AMG </t>
  </si>
  <si>
    <t xml:space="preserve">E 55 AMG </t>
  </si>
  <si>
    <t xml:space="preserve">210.074/274 </t>
  </si>
  <si>
    <t>722.624/636</t>
  </si>
  <si>
    <t>211.004 6</t>
  </si>
  <si>
    <t xml:space="preserve">E 320 CDI </t>
  </si>
  <si>
    <t xml:space="preserve">E 400 CDI </t>
  </si>
  <si>
    <t>E 200 Compresor</t>
  </si>
  <si>
    <t>E 240</t>
  </si>
  <si>
    <t>E 500</t>
  </si>
  <si>
    <t xml:space="preserve">E 55 AMG K </t>
  </si>
  <si>
    <t xml:space="preserve">E 240 4 MATIC </t>
  </si>
  <si>
    <t xml:space="preserve">E 320 4MATIC </t>
  </si>
  <si>
    <t xml:space="preserve">E 500 4 MATIC </t>
  </si>
  <si>
    <t xml:space="preserve">E 500 </t>
  </si>
  <si>
    <t xml:space="preserve">E 55 AMG Compresor </t>
  </si>
  <si>
    <t>E 240 4 MATIC</t>
  </si>
  <si>
    <t>E 500 4 MATIC</t>
  </si>
  <si>
    <t xml:space="preserve">CL 500 </t>
  </si>
  <si>
    <t>CL 55 AMG</t>
  </si>
  <si>
    <t xml:space="preserve">CL 55 AMG Compresor </t>
  </si>
  <si>
    <t xml:space="preserve">CL 600 </t>
  </si>
  <si>
    <t xml:space="preserve">S 320 CDI </t>
  </si>
  <si>
    <t xml:space="preserve">S 400 CDI </t>
  </si>
  <si>
    <t xml:space="preserve">S 280 </t>
  </si>
  <si>
    <t xml:space="preserve">S 320 </t>
  </si>
  <si>
    <t xml:space="preserve">S 350 </t>
  </si>
  <si>
    <t xml:space="preserve">S 430 </t>
  </si>
  <si>
    <t xml:space="preserve">S 55 AMG </t>
  </si>
  <si>
    <t xml:space="preserve">S 55 AMG Compresor </t>
  </si>
  <si>
    <t xml:space="preserve">S 500 </t>
  </si>
  <si>
    <t>722.633/635</t>
  </si>
  <si>
    <t xml:space="preserve">S 430 4 MATIC </t>
  </si>
  <si>
    <t xml:space="preserve">S 500 4 MATIC </t>
  </si>
  <si>
    <t xml:space="preserve">S 350 4MATIC </t>
  </si>
  <si>
    <t>S 400 CDI</t>
  </si>
  <si>
    <t xml:space="preserve">S 350 L </t>
  </si>
  <si>
    <t xml:space="preserve"> 722.633/635</t>
  </si>
  <si>
    <t xml:space="preserve">S 600 </t>
  </si>
  <si>
    <t xml:space="preserve">S 350 L 4 Matic </t>
  </si>
  <si>
    <t>S 55 AMG K Pullmann</t>
  </si>
  <si>
    <t xml:space="preserve">S 500 PULLMAN </t>
  </si>
  <si>
    <t>S 600 PULLMAN</t>
  </si>
  <si>
    <t xml:space="preserve">S 600 PULLMAN </t>
  </si>
  <si>
    <t xml:space="preserve">SL 500 </t>
  </si>
  <si>
    <t xml:space="preserve">SL 55 AMG </t>
  </si>
  <si>
    <t xml:space="preserve">350 SL </t>
  </si>
  <si>
    <t xml:space="preserve">SL 600 </t>
  </si>
  <si>
    <t>G 300 DT</t>
  </si>
  <si>
    <t xml:space="preserve"> 463.308/330/331 </t>
  </si>
  <si>
    <t xml:space="preserve">G 320 </t>
  </si>
  <si>
    <t xml:space="preserve">463.209/232/233 </t>
  </si>
  <si>
    <t xml:space="preserve">G 500 </t>
  </si>
  <si>
    <t>463.206/240/241</t>
  </si>
  <si>
    <t>Intervalo de par motor</t>
  </si>
  <si>
    <r>
      <t>Par</t>
    </r>
    <r>
      <rPr>
        <vertAlign val="subscript"/>
        <sz val="11"/>
        <rFont val="Calibri"/>
        <family val="2"/>
        <scheme val="minor"/>
      </rPr>
      <t xml:space="preserve">max </t>
    </r>
    <r>
      <rPr>
        <sz val="11"/>
        <rFont val="Calibri"/>
        <family val="2"/>
        <scheme val="minor"/>
      </rPr>
      <t>(Nm)</t>
    </r>
  </si>
  <si>
    <r>
      <t>n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 xml:space="preserve"> (rad/s)</t>
    </r>
  </si>
  <si>
    <r>
      <t>Potencia</t>
    </r>
    <r>
      <rPr>
        <vertAlign val="subscript"/>
        <sz val="11"/>
        <color theme="1"/>
        <rFont val="Calibri"/>
        <family val="2"/>
        <scheme val="minor"/>
      </rPr>
      <t>max.</t>
    </r>
    <r>
      <rPr>
        <sz val="11"/>
        <color theme="1"/>
        <rFont val="Calibri"/>
        <family val="2"/>
        <scheme val="minor"/>
      </rPr>
      <t xml:space="preserve"> (W)</t>
    </r>
  </si>
  <si>
    <t>W5A 330/580</t>
  </si>
  <si>
    <t>1ª</t>
  </si>
  <si>
    <t>2ª</t>
  </si>
  <si>
    <t>3ª</t>
  </si>
  <si>
    <t>4ª</t>
  </si>
  <si>
    <t>1ª-2ª</t>
  </si>
  <si>
    <t>min</t>
  </si>
  <si>
    <t>max</t>
  </si>
  <si>
    <t>Modelo equivalente de pares</t>
  </si>
  <si>
    <t>2ª-3ª</t>
  </si>
  <si>
    <t>3ª-4ª</t>
  </si>
  <si>
    <t>4ª-5ª</t>
  </si>
  <si>
    <t>Valores medios de par necesario</t>
  </si>
  <si>
    <t>Momentos de salida (W5A 330)</t>
  </si>
  <si>
    <t>5ª</t>
  </si>
  <si>
    <t>Valor maximo= 196,5 Nm (correspondiente a 50 Nm de entrada en 1ª, modelo 6 y 9)</t>
  </si>
  <si>
    <t>Velocidad de salida (W5A 330)</t>
  </si>
  <si>
    <r>
      <t>n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>(rpm)</t>
    </r>
  </si>
  <si>
    <t>Par (Nm)</t>
  </si>
  <si>
    <t>Par máximo de salida (W5A 330)</t>
  </si>
  <si>
    <t>Par máximo de salida (W5A 580)</t>
  </si>
  <si>
    <t>Velocidad de salida (W5A 580)</t>
  </si>
  <si>
    <r>
      <t>P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1ª=</t>
    </r>
  </si>
  <si>
    <t>W</t>
  </si>
  <si>
    <t>Ps5ª=</t>
  </si>
  <si>
    <t>Pieza</t>
  </si>
  <si>
    <t>Precio u.</t>
  </si>
  <si>
    <t>Cantidad</t>
  </si>
  <si>
    <t>Total</t>
  </si>
  <si>
    <t>Perfil rectangular 60x40</t>
  </si>
  <si>
    <t>30,55 m</t>
  </si>
  <si>
    <t>Perfil LD de 40x25</t>
  </si>
  <si>
    <t>e=2 mm de acero S275</t>
  </si>
  <si>
    <t>e=4 mm de acero S275</t>
  </si>
  <si>
    <t>3,54 m</t>
  </si>
  <si>
    <t>Motor eléctrico B&amp;R</t>
  </si>
  <si>
    <t>8LSA75.E1030C100-0</t>
  </si>
  <si>
    <t>de 9,4 kW</t>
  </si>
  <si>
    <t>Cable de conexión del</t>
  </si>
  <si>
    <t>motor eléctrico B&amp;R</t>
  </si>
  <si>
    <t>ref. 8CM005.12-3</t>
  </si>
  <si>
    <t>Cableado EnDat de 5m</t>
  </si>
  <si>
    <t>para el control del motor</t>
  </si>
  <si>
    <t>Cableado Resolver de 5m</t>
  </si>
  <si>
    <t>ref. 8CE005.12-1</t>
  </si>
  <si>
    <t>ref. 8CR00512-1</t>
  </si>
  <si>
    <t>2,93 €/m</t>
  </si>
  <si>
    <t>1,05 €/m</t>
  </si>
  <si>
    <t>Disco flexible</t>
  </si>
  <si>
    <t>ref.A1704100115</t>
  </si>
  <si>
    <t>(tornillos M12x60) inc.</t>
  </si>
  <si>
    <t>70,76 €/u.</t>
  </si>
  <si>
    <t>Corona de motor</t>
  </si>
  <si>
    <t>ref.A6280300012</t>
  </si>
  <si>
    <t>Arandela distanciadora</t>
  </si>
  <si>
    <t>ref. A 1120320252</t>
  </si>
  <si>
    <t>3, 42 €</t>
  </si>
  <si>
    <t xml:space="preserve">Tornillos de corona de </t>
  </si>
  <si>
    <t xml:space="preserve">de corona </t>
  </si>
  <si>
    <t>motor M10x1</t>
  </si>
  <si>
    <t>0,19 €/u.</t>
  </si>
  <si>
    <t>Cortar barras</t>
  </si>
  <si>
    <t>de 1 mm</t>
  </si>
  <si>
    <t>7,68 m^2</t>
  </si>
  <si>
    <t>Chapa lisa galvanizada</t>
  </si>
  <si>
    <t>2 m^2</t>
  </si>
  <si>
    <t>Total estructura</t>
  </si>
  <si>
    <t>Total sistema elec.</t>
  </si>
  <si>
    <t>Cardán Cardyfren</t>
  </si>
  <si>
    <t>ref. 0030130101294</t>
  </si>
  <si>
    <t>sin platos conectores</t>
  </si>
  <si>
    <t xml:space="preserve">Plato conector de </t>
  </si>
  <si>
    <t>la cardán, tipo SAE.</t>
  </si>
  <si>
    <t>ref. 00533016</t>
  </si>
  <si>
    <t>Total elementos</t>
  </si>
  <si>
    <r>
      <t>M</t>
    </r>
    <r>
      <rPr>
        <vertAlign val="subscript"/>
        <sz val="11"/>
        <color theme="1"/>
        <rFont val="Calibri"/>
        <family val="2"/>
        <scheme val="minor"/>
      </rPr>
      <t xml:space="preserve"> max e </t>
    </r>
    <r>
      <rPr>
        <sz val="11"/>
        <color theme="1"/>
        <rFont val="Calibri"/>
        <family val="2"/>
        <scheme val="minor"/>
      </rPr>
      <t>(Nm)</t>
    </r>
  </si>
  <si>
    <r>
      <t xml:space="preserve">M </t>
    </r>
    <r>
      <rPr>
        <vertAlign val="subscript"/>
        <sz val="11"/>
        <color theme="1"/>
        <rFont val="Calibri"/>
        <family val="2"/>
        <scheme val="minor"/>
      </rPr>
      <t>mín e</t>
    </r>
    <r>
      <rPr>
        <sz val="11"/>
        <color theme="1"/>
        <rFont val="Calibri"/>
        <family val="2"/>
        <scheme val="minor"/>
      </rPr>
      <t xml:space="preserve"> (Nm)</t>
    </r>
  </si>
  <si>
    <r>
      <t xml:space="preserve"> w </t>
    </r>
    <r>
      <rPr>
        <vertAlign val="subscript"/>
        <sz val="11"/>
        <color theme="1"/>
        <rFont val="Calibri"/>
        <family val="2"/>
        <scheme val="minor"/>
      </rPr>
      <t>max</t>
    </r>
    <r>
      <rPr>
        <sz val="11"/>
        <color theme="1"/>
        <rFont val="Calibri"/>
        <family val="2"/>
        <scheme val="minor"/>
      </rPr>
      <t>(rad/s)</t>
    </r>
  </si>
  <si>
    <t>Material</t>
  </si>
  <si>
    <t>Obra</t>
  </si>
  <si>
    <t>Precio €/h</t>
  </si>
  <si>
    <t>Cantidad (h)</t>
  </si>
  <si>
    <t>Trabajos de soldadura y</t>
  </si>
  <si>
    <t>montaje del banco</t>
  </si>
  <si>
    <t>Plegado y confeccionado de la chapa</t>
  </si>
  <si>
    <t xml:space="preserve">Desengrase y preparación para </t>
  </si>
  <si>
    <t>recubrimiento</t>
  </si>
  <si>
    <t>Mano de obra</t>
  </si>
  <si>
    <t>los motores eléctricos</t>
  </si>
  <si>
    <t xml:space="preserve">Montaje, alineación y ajuste de </t>
  </si>
  <si>
    <t xml:space="preserve">Conexionado de los motores </t>
  </si>
  <si>
    <t>Tendiodo de manguera de cables</t>
  </si>
  <si>
    <t>Montaje y ajuste de los elementos</t>
  </si>
  <si>
    <t>constructivos del banco</t>
  </si>
  <si>
    <t>Cojinete de pista interior</t>
  </si>
  <si>
    <t>de diametro 60 mm</t>
  </si>
  <si>
    <t>ref. 6835 010001</t>
  </si>
  <si>
    <t>Bloque de acero F-112</t>
  </si>
  <si>
    <t xml:space="preserve">de diámetro 150 mm x </t>
  </si>
  <si>
    <t>80 mm de longitud</t>
  </si>
  <si>
    <t>1,5 €/kg</t>
  </si>
  <si>
    <t xml:space="preserve">de diámetro 115 mm x </t>
  </si>
  <si>
    <t>90 mm de longitud</t>
  </si>
  <si>
    <t>*11,3 kg</t>
  </si>
  <si>
    <t>29,35 kg</t>
  </si>
  <si>
    <t xml:space="preserve">Desbaste de material de los </t>
  </si>
  <si>
    <t>acolplamientos</t>
  </si>
  <si>
    <t>Acabo superficial en diferentes caras</t>
  </si>
  <si>
    <t>de los acoplamientos</t>
  </si>
  <si>
    <t>0,66 x 2</t>
  </si>
  <si>
    <t>0,33 x 2</t>
  </si>
  <si>
    <t>26 ,4 €</t>
  </si>
  <si>
    <t>Realización de las chavetas</t>
  </si>
  <si>
    <t xml:space="preserve">0,5 x 2 </t>
  </si>
  <si>
    <t>Taladrado del acople del motor</t>
  </si>
  <si>
    <t>6 taladros x 5 min.</t>
  </si>
  <si>
    <t>Taladrado del acoplamiento del</t>
  </si>
  <si>
    <t>freno. 8 x 5 min.</t>
  </si>
  <si>
    <t>Cocepto</t>
  </si>
  <si>
    <t>Tiempo (h)</t>
  </si>
  <si>
    <t>Estudio previo de condicones de</t>
  </si>
  <si>
    <t>viabilidad del proyecto</t>
  </si>
  <si>
    <t>Estructura</t>
  </si>
  <si>
    <t>Sist. Electrico</t>
  </si>
  <si>
    <t>Elementos</t>
  </si>
  <si>
    <t>Diseño</t>
  </si>
  <si>
    <t>Diseño y trabajo de investigación</t>
  </si>
  <si>
    <t xml:space="preserve">Documentación y estudio </t>
  </si>
  <si>
    <t xml:space="preserve">de mercado de elementos </t>
  </si>
  <si>
    <t>constructivos</t>
  </si>
  <si>
    <t xml:space="preserve"> Sub Total</t>
  </si>
  <si>
    <t>IVA 18 % =</t>
  </si>
  <si>
    <t>Total neto =</t>
  </si>
  <si>
    <t>Sistema eléctrico</t>
  </si>
  <si>
    <t>Costes de elementos</t>
  </si>
  <si>
    <t>cosntructivos</t>
  </si>
  <si>
    <t>Costes de diseño</t>
  </si>
  <si>
    <t xml:space="preserve">Costes total </t>
  </si>
  <si>
    <t>*densidad del acero =7850 kg/m3</t>
  </si>
  <si>
    <t>Total =</t>
  </si>
</sst>
</file>

<file path=xl/styles.xml><?xml version="1.0" encoding="utf-8"?>
<styleSheet xmlns="http://schemas.openxmlformats.org/spreadsheetml/2006/main">
  <numFmts count="2">
    <numFmt numFmtId="6" formatCode="#,##0\ &quot;€&quot;;[Red]\-#,##0\ &quot;€&quot;"/>
    <numFmt numFmtId="8" formatCode="#,##0.00\ &quot;€&quot;;[Red]\-#,##0.00\ &quot;€&quot;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2" fontId="1" fillId="0" borderId="0" xfId="0" applyNumberFormat="1" applyFont="1"/>
    <xf numFmtId="2" fontId="2" fillId="0" borderId="1" xfId="0" applyNumberFormat="1" applyFont="1" applyBorder="1"/>
    <xf numFmtId="0" fontId="2" fillId="0" borderId="1" xfId="0" applyFont="1" applyBorder="1"/>
    <xf numFmtId="0" fontId="0" fillId="0" borderId="0" xfId="0" applyAlignment="1">
      <alignment vertical="center"/>
    </xf>
    <xf numFmtId="0" fontId="0" fillId="0" borderId="9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/>
    <xf numFmtId="3" fontId="0" fillId="0" borderId="0" xfId="0" applyNumberFormat="1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/>
    <xf numFmtId="2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/>
    <xf numFmtId="2" fontId="0" fillId="0" borderId="27" xfId="0" applyNumberFormat="1" applyBorder="1"/>
    <xf numFmtId="2" fontId="0" fillId="0" borderId="29" xfId="0" applyNumberFormat="1" applyBorder="1"/>
    <xf numFmtId="2" fontId="0" fillId="0" borderId="31" xfId="0" applyNumberFormat="1" applyBorder="1"/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/>
    <xf numFmtId="0" fontId="0" fillId="0" borderId="47" xfId="0" applyBorder="1"/>
    <xf numFmtId="0" fontId="0" fillId="0" borderId="6" xfId="0" applyBorder="1"/>
    <xf numFmtId="0" fontId="0" fillId="0" borderId="48" xfId="0" applyBorder="1"/>
    <xf numFmtId="0" fontId="0" fillId="0" borderId="49" xfId="0" applyBorder="1"/>
    <xf numFmtId="0" fontId="0" fillId="0" borderId="16" xfId="0" applyBorder="1"/>
    <xf numFmtId="0" fontId="0" fillId="0" borderId="22" xfId="0" applyBorder="1"/>
    <xf numFmtId="0" fontId="0" fillId="0" borderId="44" xfId="0" applyBorder="1"/>
    <xf numFmtId="0" fontId="0" fillId="0" borderId="50" xfId="0" applyBorder="1"/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4" fontId="0" fillId="0" borderId="0" xfId="0" applyNumberFormat="1"/>
    <xf numFmtId="0" fontId="0" fillId="0" borderId="12" xfId="0" applyBorder="1"/>
    <xf numFmtId="6" fontId="0" fillId="0" borderId="44" xfId="0" applyNumberFormat="1" applyBorder="1"/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1" xfId="0" applyBorder="1" applyAlignment="1"/>
    <xf numFmtId="0" fontId="0" fillId="0" borderId="61" xfId="0" applyBorder="1" applyAlignment="1">
      <alignment horizontal="center"/>
    </xf>
    <xf numFmtId="0" fontId="0" fillId="0" borderId="44" xfId="0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6" fontId="0" fillId="0" borderId="40" xfId="0" applyNumberFormat="1" applyBorder="1" applyAlignment="1">
      <alignment horizontal="center" vertical="center"/>
    </xf>
    <xf numFmtId="6" fontId="0" fillId="0" borderId="24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6" fontId="0" fillId="0" borderId="55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6" fontId="0" fillId="0" borderId="1" xfId="0" applyNumberFormat="1" applyBorder="1" applyAlignment="1">
      <alignment horizontal="center"/>
    </xf>
    <xf numFmtId="6" fontId="0" fillId="0" borderId="23" xfId="0" applyNumberFormat="1" applyBorder="1" applyAlignment="1">
      <alignment horizontal="center"/>
    </xf>
    <xf numFmtId="8" fontId="0" fillId="0" borderId="0" xfId="0" applyNumberFormat="1" applyBorder="1"/>
    <xf numFmtId="6" fontId="0" fillId="0" borderId="9" xfId="0" applyNumberFormat="1" applyBorder="1" applyAlignment="1">
      <alignment horizontal="center"/>
    </xf>
    <xf numFmtId="0" fontId="0" fillId="0" borderId="59" xfId="0" applyBorder="1"/>
    <xf numFmtId="8" fontId="0" fillId="0" borderId="51" xfId="0" applyNumberFormat="1" applyBorder="1"/>
    <xf numFmtId="0" fontId="0" fillId="0" borderId="10" xfId="0" applyBorder="1"/>
    <xf numFmtId="0" fontId="0" fillId="0" borderId="1" xfId="0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6" fontId="0" fillId="0" borderId="63" xfId="0" applyNumberFormat="1" applyBorder="1" applyAlignment="1">
      <alignment horizontal="center" vertical="center"/>
    </xf>
    <xf numFmtId="6" fontId="0" fillId="0" borderId="44" xfId="0" applyNumberForma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5" xfId="0" applyBorder="1" applyAlignment="1">
      <alignment vertical="center"/>
    </xf>
    <xf numFmtId="6" fontId="0" fillId="0" borderId="63" xfId="0" applyNumberForma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8" fontId="0" fillId="0" borderId="0" xfId="0" applyNumberFormat="1"/>
    <xf numFmtId="6" fontId="0" fillId="0" borderId="0" xfId="0" applyNumberFormat="1"/>
    <xf numFmtId="8" fontId="0" fillId="0" borderId="44" xfId="0" applyNumberFormat="1" applyBorder="1"/>
    <xf numFmtId="8" fontId="0" fillId="0" borderId="8" xfId="0" applyNumberFormat="1" applyBorder="1"/>
    <xf numFmtId="0" fontId="1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textRotation="180" shrinkToFit="1"/>
    </xf>
    <xf numFmtId="3" fontId="0" fillId="0" borderId="28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6" xfId="0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3" fontId="0" fillId="0" borderId="16" xfId="0" applyNumberFormat="1" applyBorder="1" applyAlignment="1">
      <alignment horizontal="center"/>
    </xf>
    <xf numFmtId="6" fontId="0" fillId="0" borderId="10" xfId="0" applyNumberFormat="1" applyBorder="1" applyAlignment="1">
      <alignment horizontal="center" vertical="center"/>
    </xf>
    <xf numFmtId="6" fontId="0" fillId="0" borderId="11" xfId="0" applyNumberFormat="1" applyBorder="1" applyAlignment="1">
      <alignment horizontal="center" vertical="center"/>
    </xf>
    <xf numFmtId="6" fontId="0" fillId="0" borderId="40" xfId="0" applyNumberFormat="1" applyBorder="1" applyAlignment="1">
      <alignment horizontal="center" vertical="center"/>
    </xf>
    <xf numFmtId="6" fontId="0" fillId="0" borderId="24" xfId="0" applyNumberFormat="1" applyBorder="1" applyAlignment="1">
      <alignment horizontal="center" vertical="center"/>
    </xf>
    <xf numFmtId="6" fontId="0" fillId="0" borderId="0" xfId="0" applyNumberFormat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6" fontId="0" fillId="0" borderId="63" xfId="0" applyNumberFormat="1" applyBorder="1" applyAlignment="1">
      <alignment horizontal="center" vertical="center"/>
    </xf>
    <xf numFmtId="6" fontId="0" fillId="0" borderId="23" xfId="0" applyNumberForma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6" fontId="0" fillId="0" borderId="6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8" fontId="0" fillId="0" borderId="63" xfId="0" applyNumberFormat="1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5" xfId="0" applyBorder="1" applyAlignment="1">
      <alignment horizontal="center"/>
    </xf>
    <xf numFmtId="6" fontId="0" fillId="0" borderId="10" xfId="0" applyNumberFormat="1" applyBorder="1" applyAlignment="1">
      <alignment horizontal="center"/>
    </xf>
    <xf numFmtId="6" fontId="0" fillId="0" borderId="11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6" fontId="0" fillId="0" borderId="54" xfId="0" applyNumberFormat="1" applyBorder="1" applyAlignment="1">
      <alignment horizontal="center" vertical="center"/>
    </xf>
    <xf numFmtId="6" fontId="0" fillId="0" borderId="55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4" xfId="0" applyBorder="1" applyAlignment="1">
      <alignment horizontal="center"/>
    </xf>
    <xf numFmtId="8" fontId="0" fillId="0" borderId="7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8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8" fontId="0" fillId="0" borderId="10" xfId="0" applyNumberFormat="1" applyBorder="1" applyAlignment="1">
      <alignment horizontal="center"/>
    </xf>
    <xf numFmtId="8" fontId="0" fillId="0" borderId="11" xfId="0" applyNumberFormat="1" applyBorder="1" applyAlignment="1">
      <alignment horizontal="center"/>
    </xf>
    <xf numFmtId="8" fontId="0" fillId="0" borderId="54" xfId="0" applyNumberFormat="1" applyBorder="1" applyAlignment="1">
      <alignment horizontal="center" vertical="center"/>
    </xf>
    <xf numFmtId="8" fontId="0" fillId="0" borderId="55" xfId="0" applyNumberFormat="1" applyBorder="1" applyAlignment="1">
      <alignment horizontal="center" vertical="center"/>
    </xf>
    <xf numFmtId="8" fontId="0" fillId="0" borderId="40" xfId="0" applyNumberFormat="1" applyBorder="1" applyAlignment="1">
      <alignment horizontal="center" vertical="center"/>
    </xf>
    <xf numFmtId="8" fontId="0" fillId="0" borderId="24" xfId="0" applyNumberFormat="1" applyBorder="1" applyAlignment="1">
      <alignment horizontal="center" vertical="center"/>
    </xf>
    <xf numFmtId="6" fontId="0" fillId="0" borderId="58" xfId="0" applyNumberFormat="1" applyBorder="1" applyAlignment="1">
      <alignment horizontal="center" vertical="center"/>
    </xf>
    <xf numFmtId="6" fontId="0" fillId="0" borderId="0" xfId="0" applyNumberFormat="1" applyBorder="1" applyAlignment="1">
      <alignment horizontal="center" vertical="center"/>
    </xf>
    <xf numFmtId="6" fontId="0" fillId="0" borderId="59" xfId="0" applyNumberFormat="1" applyBorder="1" applyAlignment="1">
      <alignment horizontal="center" vertical="center"/>
    </xf>
    <xf numFmtId="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6" fontId="0" fillId="0" borderId="7" xfId="0" applyNumberFormat="1" applyBorder="1" applyAlignment="1">
      <alignment horizontal="center"/>
    </xf>
    <xf numFmtId="6" fontId="0" fillId="0" borderId="33" xfId="0" applyNumberFormat="1" applyBorder="1" applyAlignment="1">
      <alignment horizontal="center"/>
    </xf>
    <xf numFmtId="8" fontId="0" fillId="0" borderId="56" xfId="0" applyNumberFormat="1" applyBorder="1" applyAlignment="1">
      <alignment horizontal="center" vertical="center"/>
    </xf>
    <xf numFmtId="0" fontId="0" fillId="0" borderId="47" xfId="0" applyBorder="1" applyAlignment="1">
      <alignment horizontal="right"/>
    </xf>
    <xf numFmtId="8" fontId="0" fillId="0" borderId="9" xfId="0" applyNumberFormat="1" applyBorder="1"/>
    <xf numFmtId="8" fontId="0" fillId="0" borderId="47" xfId="0" applyNumberFormat="1" applyBorder="1"/>
    <xf numFmtId="0" fontId="0" fillId="0" borderId="8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_tradnl"/>
  <c:style val="4"/>
  <c:chart>
    <c:autoTitleDeleted val="1"/>
    <c:plotArea>
      <c:layout/>
      <c:scatterChart>
        <c:scatterStyle val="smoothMarker"/>
        <c:ser>
          <c:idx val="0"/>
          <c:order val="0"/>
          <c:tx>
            <c:v>Potencia máxima</c:v>
          </c:tx>
          <c:marker>
            <c:symbol val="none"/>
          </c:marker>
          <c:xVal>
            <c:numRef>
              <c:f>'Modelos de adaptación'!$M$10:$M$130</c:f>
              <c:numCache>
                <c:formatCode>General</c:formatCode>
                <c:ptCount val="1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</c:numCache>
            </c:numRef>
          </c:xVal>
          <c:yVal>
            <c:numRef>
              <c:f>'Modelos de adaptación'!$N$10:$N$130</c:f>
              <c:numCache>
                <c:formatCode>General</c:formatCode>
                <c:ptCount val="121"/>
                <c:pt idx="0">
                  <c:v>2400</c:v>
                </c:pt>
                <c:pt idx="1">
                  <c:v>2400</c:v>
                </c:pt>
                <c:pt idx="2">
                  <c:v>2400</c:v>
                </c:pt>
                <c:pt idx="3">
                  <c:v>2400</c:v>
                </c:pt>
                <c:pt idx="4">
                  <c:v>2400</c:v>
                </c:pt>
                <c:pt idx="5">
                  <c:v>2400</c:v>
                </c:pt>
                <c:pt idx="6">
                  <c:v>2400</c:v>
                </c:pt>
                <c:pt idx="7">
                  <c:v>2400</c:v>
                </c:pt>
                <c:pt idx="8">
                  <c:v>2400</c:v>
                </c:pt>
                <c:pt idx="9">
                  <c:v>2400</c:v>
                </c:pt>
                <c:pt idx="10">
                  <c:v>2400</c:v>
                </c:pt>
                <c:pt idx="11">
                  <c:v>2400</c:v>
                </c:pt>
                <c:pt idx="12">
                  <c:v>2400</c:v>
                </c:pt>
                <c:pt idx="13">
                  <c:v>2400</c:v>
                </c:pt>
                <c:pt idx="14">
                  <c:v>2400</c:v>
                </c:pt>
                <c:pt idx="15">
                  <c:v>2400</c:v>
                </c:pt>
                <c:pt idx="16">
                  <c:v>2400</c:v>
                </c:pt>
                <c:pt idx="17">
                  <c:v>2400</c:v>
                </c:pt>
                <c:pt idx="18">
                  <c:v>2400</c:v>
                </c:pt>
                <c:pt idx="19">
                  <c:v>2400</c:v>
                </c:pt>
                <c:pt idx="20">
                  <c:v>2400</c:v>
                </c:pt>
                <c:pt idx="21">
                  <c:v>2400</c:v>
                </c:pt>
                <c:pt idx="22">
                  <c:v>2400</c:v>
                </c:pt>
                <c:pt idx="23">
                  <c:v>2400</c:v>
                </c:pt>
                <c:pt idx="24">
                  <c:v>2400</c:v>
                </c:pt>
                <c:pt idx="25">
                  <c:v>2400</c:v>
                </c:pt>
                <c:pt idx="26">
                  <c:v>2400</c:v>
                </c:pt>
                <c:pt idx="27">
                  <c:v>2400</c:v>
                </c:pt>
                <c:pt idx="28">
                  <c:v>2400</c:v>
                </c:pt>
                <c:pt idx="29">
                  <c:v>2400</c:v>
                </c:pt>
                <c:pt idx="30">
                  <c:v>2400</c:v>
                </c:pt>
                <c:pt idx="31">
                  <c:v>2400</c:v>
                </c:pt>
                <c:pt idx="32">
                  <c:v>2400</c:v>
                </c:pt>
                <c:pt idx="33">
                  <c:v>2400</c:v>
                </c:pt>
                <c:pt idx="34">
                  <c:v>2400</c:v>
                </c:pt>
                <c:pt idx="35">
                  <c:v>2400</c:v>
                </c:pt>
                <c:pt idx="36">
                  <c:v>2400</c:v>
                </c:pt>
                <c:pt idx="37">
                  <c:v>2400</c:v>
                </c:pt>
                <c:pt idx="38">
                  <c:v>2400</c:v>
                </c:pt>
                <c:pt idx="39">
                  <c:v>2400</c:v>
                </c:pt>
                <c:pt idx="40">
                  <c:v>2400</c:v>
                </c:pt>
                <c:pt idx="41">
                  <c:v>2400</c:v>
                </c:pt>
                <c:pt idx="42">
                  <c:v>2400</c:v>
                </c:pt>
                <c:pt idx="43">
                  <c:v>2400</c:v>
                </c:pt>
                <c:pt idx="44">
                  <c:v>2400</c:v>
                </c:pt>
                <c:pt idx="45">
                  <c:v>2400</c:v>
                </c:pt>
                <c:pt idx="46">
                  <c:v>2400</c:v>
                </c:pt>
                <c:pt idx="47">
                  <c:v>2400</c:v>
                </c:pt>
                <c:pt idx="48">
                  <c:v>2400</c:v>
                </c:pt>
                <c:pt idx="49">
                  <c:v>2400</c:v>
                </c:pt>
                <c:pt idx="50">
                  <c:v>2400</c:v>
                </c:pt>
                <c:pt idx="51">
                  <c:v>2400</c:v>
                </c:pt>
                <c:pt idx="52">
                  <c:v>2400</c:v>
                </c:pt>
                <c:pt idx="53">
                  <c:v>2400</c:v>
                </c:pt>
                <c:pt idx="54">
                  <c:v>2400</c:v>
                </c:pt>
                <c:pt idx="55">
                  <c:v>2400</c:v>
                </c:pt>
                <c:pt idx="56">
                  <c:v>2400</c:v>
                </c:pt>
                <c:pt idx="57">
                  <c:v>2400</c:v>
                </c:pt>
                <c:pt idx="58">
                  <c:v>2400</c:v>
                </c:pt>
                <c:pt idx="59">
                  <c:v>2400</c:v>
                </c:pt>
                <c:pt idx="60">
                  <c:v>2400</c:v>
                </c:pt>
                <c:pt idx="61">
                  <c:v>2400</c:v>
                </c:pt>
                <c:pt idx="62">
                  <c:v>2400</c:v>
                </c:pt>
                <c:pt idx="63">
                  <c:v>2400</c:v>
                </c:pt>
                <c:pt idx="64">
                  <c:v>2400</c:v>
                </c:pt>
                <c:pt idx="65">
                  <c:v>2400</c:v>
                </c:pt>
                <c:pt idx="66">
                  <c:v>2400</c:v>
                </c:pt>
                <c:pt idx="67">
                  <c:v>2400</c:v>
                </c:pt>
                <c:pt idx="68">
                  <c:v>2400</c:v>
                </c:pt>
                <c:pt idx="69">
                  <c:v>2400</c:v>
                </c:pt>
                <c:pt idx="70">
                  <c:v>2400</c:v>
                </c:pt>
                <c:pt idx="71">
                  <c:v>2400</c:v>
                </c:pt>
                <c:pt idx="72">
                  <c:v>2400</c:v>
                </c:pt>
                <c:pt idx="73">
                  <c:v>2400</c:v>
                </c:pt>
                <c:pt idx="74">
                  <c:v>2400</c:v>
                </c:pt>
                <c:pt idx="75">
                  <c:v>2400</c:v>
                </c:pt>
                <c:pt idx="76">
                  <c:v>2400</c:v>
                </c:pt>
                <c:pt idx="77">
                  <c:v>2400</c:v>
                </c:pt>
                <c:pt idx="78">
                  <c:v>2400</c:v>
                </c:pt>
                <c:pt idx="79">
                  <c:v>2400</c:v>
                </c:pt>
                <c:pt idx="80">
                  <c:v>2400</c:v>
                </c:pt>
                <c:pt idx="81">
                  <c:v>2400</c:v>
                </c:pt>
                <c:pt idx="82">
                  <c:v>2400</c:v>
                </c:pt>
                <c:pt idx="83">
                  <c:v>2400</c:v>
                </c:pt>
                <c:pt idx="84">
                  <c:v>2400</c:v>
                </c:pt>
                <c:pt idx="85">
                  <c:v>2400</c:v>
                </c:pt>
                <c:pt idx="86">
                  <c:v>2400</c:v>
                </c:pt>
                <c:pt idx="87">
                  <c:v>2400</c:v>
                </c:pt>
                <c:pt idx="88">
                  <c:v>2400</c:v>
                </c:pt>
                <c:pt idx="89">
                  <c:v>2400</c:v>
                </c:pt>
                <c:pt idx="90">
                  <c:v>2400</c:v>
                </c:pt>
                <c:pt idx="91">
                  <c:v>2400</c:v>
                </c:pt>
                <c:pt idx="92">
                  <c:v>2400</c:v>
                </c:pt>
                <c:pt idx="93">
                  <c:v>2400</c:v>
                </c:pt>
                <c:pt idx="94">
                  <c:v>2400</c:v>
                </c:pt>
                <c:pt idx="95">
                  <c:v>2400</c:v>
                </c:pt>
                <c:pt idx="96">
                  <c:v>2400</c:v>
                </c:pt>
                <c:pt idx="97">
                  <c:v>2400</c:v>
                </c:pt>
                <c:pt idx="98">
                  <c:v>2400</c:v>
                </c:pt>
                <c:pt idx="99">
                  <c:v>2400</c:v>
                </c:pt>
                <c:pt idx="100">
                  <c:v>2400</c:v>
                </c:pt>
                <c:pt idx="101">
                  <c:v>2400</c:v>
                </c:pt>
                <c:pt idx="102">
                  <c:v>2400</c:v>
                </c:pt>
                <c:pt idx="103">
                  <c:v>2400</c:v>
                </c:pt>
                <c:pt idx="104">
                  <c:v>2400</c:v>
                </c:pt>
                <c:pt idx="105">
                  <c:v>2400</c:v>
                </c:pt>
                <c:pt idx="106">
                  <c:v>2400</c:v>
                </c:pt>
                <c:pt idx="107">
                  <c:v>2400</c:v>
                </c:pt>
                <c:pt idx="108">
                  <c:v>2400</c:v>
                </c:pt>
                <c:pt idx="109">
                  <c:v>2400</c:v>
                </c:pt>
                <c:pt idx="110">
                  <c:v>2400</c:v>
                </c:pt>
                <c:pt idx="111">
                  <c:v>2400</c:v>
                </c:pt>
                <c:pt idx="112">
                  <c:v>2400</c:v>
                </c:pt>
                <c:pt idx="113">
                  <c:v>2400</c:v>
                </c:pt>
                <c:pt idx="114">
                  <c:v>2400</c:v>
                </c:pt>
                <c:pt idx="115">
                  <c:v>2400</c:v>
                </c:pt>
                <c:pt idx="116">
                  <c:v>2400</c:v>
                </c:pt>
                <c:pt idx="117">
                  <c:v>2400</c:v>
                </c:pt>
                <c:pt idx="118">
                  <c:v>2400</c:v>
                </c:pt>
                <c:pt idx="119">
                  <c:v>2400</c:v>
                </c:pt>
                <c:pt idx="120">
                  <c:v>2400</c:v>
                </c:pt>
              </c:numCache>
            </c:numRef>
          </c:yVal>
          <c:smooth val="1"/>
        </c:ser>
        <c:axId val="59683584"/>
        <c:axId val="59685888"/>
      </c:scatterChart>
      <c:valAx>
        <c:axId val="59683584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_tradnl"/>
                  <a:t>Par</a:t>
                </a:r>
                <a:r>
                  <a:rPr lang="es-ES_tradnl" baseline="0"/>
                  <a:t> ( Nm)</a:t>
                </a:r>
                <a:endParaRPr lang="es-ES_tradnl"/>
              </a:p>
            </c:rich>
          </c:tx>
        </c:title>
        <c:numFmt formatCode="General" sourceLinked="1"/>
        <c:tickLblPos val="nextTo"/>
        <c:crossAx val="59685888"/>
        <c:crosses val="autoZero"/>
        <c:crossBetween val="midCat"/>
      </c:valAx>
      <c:valAx>
        <c:axId val="59685888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_tradnl"/>
                  <a:t>n</a:t>
                </a:r>
                <a:r>
                  <a:rPr lang="es-ES_tradnl" baseline="0"/>
                  <a:t> (rpm)</a:t>
                </a:r>
                <a:endParaRPr lang="es-ES_tradnl"/>
              </a:p>
            </c:rich>
          </c:tx>
        </c:title>
        <c:numFmt formatCode="General" sourceLinked="1"/>
        <c:tickLblPos val="nextTo"/>
        <c:crossAx val="5968358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_tradnl"/>
  <c:style val="1"/>
  <c:chart>
    <c:plotArea>
      <c:layout/>
      <c:barChart>
        <c:barDir val="col"/>
        <c:grouping val="stacked"/>
        <c:ser>
          <c:idx val="0"/>
          <c:order val="0"/>
          <c:tx>
            <c:strRef>
              <c:f>'Modelos de adaptación'!$P$30</c:f>
              <c:strCache>
                <c:ptCount val="1"/>
                <c:pt idx="0">
                  <c:v>min</c:v>
                </c:pt>
              </c:strCache>
            </c:strRef>
          </c:tx>
          <c:cat>
            <c:strRef>
              <c:f>'Modelos de adaptación'!$Q$29:$T$29</c:f>
              <c:strCache>
                <c:ptCount val="4"/>
                <c:pt idx="0">
                  <c:v>1ª</c:v>
                </c:pt>
                <c:pt idx="1">
                  <c:v>2ª</c:v>
                </c:pt>
                <c:pt idx="2">
                  <c:v>3ª</c:v>
                </c:pt>
                <c:pt idx="3">
                  <c:v>4ª</c:v>
                </c:pt>
              </c:strCache>
            </c:strRef>
          </c:cat>
          <c:val>
            <c:numRef>
              <c:f>'Modelos de adaptación'!$Q$30:$T$30</c:f>
              <c:numCache>
                <c:formatCode>General</c:formatCode>
                <c:ptCount val="4"/>
                <c:pt idx="0">
                  <c:v>14</c:v>
                </c:pt>
                <c:pt idx="1">
                  <c:v>17</c:v>
                </c:pt>
                <c:pt idx="2">
                  <c:v>17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v>Modelo 1</c:v>
          </c:tx>
          <c:cat>
            <c:strRef>
              <c:f>'Modelos de adaptación'!$Q$29:$T$29</c:f>
              <c:strCache>
                <c:ptCount val="4"/>
                <c:pt idx="0">
                  <c:v>1ª</c:v>
                </c:pt>
                <c:pt idx="1">
                  <c:v>2ª</c:v>
                </c:pt>
                <c:pt idx="2">
                  <c:v>3ª</c:v>
                </c:pt>
                <c:pt idx="3">
                  <c:v>4ª</c:v>
                </c:pt>
              </c:strCache>
            </c:strRef>
          </c:cat>
          <c:val>
            <c:numRef>
              <c:f>'Modelos de adaptación'!$Q$31:$T$31</c:f>
              <c:numCache>
                <c:formatCode>General</c:formatCode>
                <c:ptCount val="4"/>
                <c:pt idx="0">
                  <c:v>14</c:v>
                </c:pt>
                <c:pt idx="1">
                  <c:v>42</c:v>
                </c:pt>
                <c:pt idx="2">
                  <c:v>29</c:v>
                </c:pt>
                <c:pt idx="3">
                  <c:v>121</c:v>
                </c:pt>
              </c:numCache>
            </c:numRef>
          </c:val>
        </c:ser>
        <c:overlap val="100"/>
        <c:axId val="61054336"/>
        <c:axId val="61068800"/>
      </c:barChart>
      <c:catAx>
        <c:axId val="61054336"/>
        <c:scaling>
          <c:orientation val="minMax"/>
        </c:scaling>
        <c:axPos val="b"/>
        <c:tickLblPos val="nextTo"/>
        <c:crossAx val="61068800"/>
        <c:crosses val="autoZero"/>
        <c:auto val="1"/>
        <c:lblAlgn val="ctr"/>
        <c:lblOffset val="100"/>
      </c:catAx>
      <c:valAx>
        <c:axId val="61068800"/>
        <c:scaling>
          <c:orientation val="minMax"/>
        </c:scaling>
        <c:axPos val="l"/>
        <c:majorGridlines/>
        <c:numFmt formatCode="General" sourceLinked="1"/>
        <c:tickLblPos val="nextTo"/>
        <c:crossAx val="61054336"/>
        <c:crosses val="autoZero"/>
        <c:crossBetween val="between"/>
      </c:valAx>
    </c:plotArea>
    <c:legend>
      <c:legendPos val="r"/>
      <c:legendEntry>
        <c:idx val="1"/>
        <c:delete val="1"/>
      </c:legendEntry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_tradnl"/>
  <c:chart>
    <c:plotArea>
      <c:layout/>
      <c:barChart>
        <c:barDir val="col"/>
        <c:grouping val="stacked"/>
        <c:ser>
          <c:idx val="0"/>
          <c:order val="0"/>
          <c:tx>
            <c:strRef>
              <c:f>'Modelos de adaptación'!$V$45</c:f>
              <c:strCache>
                <c:ptCount val="1"/>
                <c:pt idx="0">
                  <c:v>min</c:v>
                </c:pt>
              </c:strCache>
            </c:strRef>
          </c:tx>
          <c:cat>
            <c:strRef>
              <c:f>'Modelos de adaptación'!$W$44:$Z$44</c:f>
              <c:strCache>
                <c:ptCount val="4"/>
                <c:pt idx="0">
                  <c:v>1ª-2ª</c:v>
                </c:pt>
                <c:pt idx="1">
                  <c:v>2ª-3ª</c:v>
                </c:pt>
                <c:pt idx="2">
                  <c:v>3ª-4ª</c:v>
                </c:pt>
                <c:pt idx="3">
                  <c:v>4ª-5ª</c:v>
                </c:pt>
              </c:strCache>
            </c:strRef>
          </c:cat>
          <c:val>
            <c:numRef>
              <c:f>'Modelos de adaptación'!$W$45:$Z$45</c:f>
              <c:numCache>
                <c:formatCode>General</c:formatCode>
                <c:ptCount val="4"/>
                <c:pt idx="0">
                  <c:v>23</c:v>
                </c:pt>
                <c:pt idx="1">
                  <c:v>29</c:v>
                </c:pt>
                <c:pt idx="2">
                  <c:v>29</c:v>
                </c:pt>
                <c:pt idx="3">
                  <c:v>28</c:v>
                </c:pt>
              </c:numCache>
            </c:numRef>
          </c:val>
        </c:ser>
        <c:ser>
          <c:idx val="1"/>
          <c:order val="1"/>
          <c:tx>
            <c:v>Intervalo cambio a marcha superior</c:v>
          </c:tx>
          <c:cat>
            <c:strRef>
              <c:f>'Modelos de adaptación'!$W$44:$Z$44</c:f>
              <c:strCache>
                <c:ptCount val="4"/>
                <c:pt idx="0">
                  <c:v>1ª-2ª</c:v>
                </c:pt>
                <c:pt idx="1">
                  <c:v>2ª-3ª</c:v>
                </c:pt>
                <c:pt idx="2">
                  <c:v>3ª-4ª</c:v>
                </c:pt>
                <c:pt idx="3">
                  <c:v>4ª-5ª</c:v>
                </c:pt>
              </c:strCache>
            </c:strRef>
          </c:cat>
          <c:val>
            <c:numRef>
              <c:f>'Modelos de adaptación'!$W$46:$Z$46</c:f>
              <c:numCache>
                <c:formatCode>General</c:formatCode>
                <c:ptCount val="4"/>
                <c:pt idx="0">
                  <c:v>5</c:v>
                </c:pt>
                <c:pt idx="1">
                  <c:v>16</c:v>
                </c:pt>
                <c:pt idx="2">
                  <c:v>17</c:v>
                </c:pt>
                <c:pt idx="3">
                  <c:v>53</c:v>
                </c:pt>
              </c:numCache>
            </c:numRef>
          </c:val>
        </c:ser>
        <c:overlap val="100"/>
        <c:axId val="58443264"/>
        <c:axId val="58445184"/>
      </c:barChart>
      <c:catAx>
        <c:axId val="584432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_tradnl"/>
                  <a:t>Escalón de marcha</a:t>
                </a:r>
              </a:p>
            </c:rich>
          </c:tx>
        </c:title>
        <c:tickLblPos val="nextTo"/>
        <c:crossAx val="58445184"/>
        <c:crosses val="autoZero"/>
        <c:auto val="1"/>
        <c:lblAlgn val="ctr"/>
        <c:lblOffset val="100"/>
      </c:catAx>
      <c:valAx>
        <c:axId val="58445184"/>
        <c:scaling>
          <c:orientation val="minMax"/>
        </c:scaling>
        <c:axPos val="l"/>
        <c:majorGridlines/>
        <c:min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Par (Nm)</a:t>
                </a:r>
              </a:p>
            </c:rich>
          </c:tx>
        </c:title>
        <c:numFmt formatCode="General" sourceLinked="1"/>
        <c:tickLblPos val="nextTo"/>
        <c:crossAx val="58443264"/>
        <c:crosses val="autoZero"/>
        <c:crossBetween val="between"/>
      </c:valAx>
    </c:plotArea>
    <c:legend>
      <c:legendPos val="r"/>
      <c:legendEntry>
        <c:idx val="1"/>
        <c:delete val="1"/>
      </c:legendEntry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_tradnl"/>
  <c:chart>
    <c:plotArea>
      <c:layout/>
      <c:barChart>
        <c:barDir val="col"/>
        <c:grouping val="stacked"/>
        <c:ser>
          <c:idx val="0"/>
          <c:order val="0"/>
          <c:tx>
            <c:strRef>
              <c:f>'Modelos de adaptación'!$AC$45</c:f>
              <c:strCache>
                <c:ptCount val="1"/>
                <c:pt idx="0">
                  <c:v>min</c:v>
                </c:pt>
              </c:strCache>
            </c:strRef>
          </c:tx>
          <c:cat>
            <c:strRef>
              <c:f>'Modelos de adaptación'!$AD$44:$AH$44</c:f>
              <c:strCache>
                <c:ptCount val="5"/>
                <c:pt idx="0">
                  <c:v>1ª</c:v>
                </c:pt>
                <c:pt idx="1">
                  <c:v>2ª</c:v>
                </c:pt>
                <c:pt idx="2">
                  <c:v>3ª</c:v>
                </c:pt>
                <c:pt idx="3">
                  <c:v>4ª</c:v>
                </c:pt>
                <c:pt idx="4">
                  <c:v>5ª</c:v>
                </c:pt>
              </c:strCache>
            </c:strRef>
          </c:cat>
          <c:val>
            <c:numRef>
              <c:f>'Modelos de adaptación'!$AD$45:$AH$45</c:f>
              <c:numCache>
                <c:formatCode>General</c:formatCode>
                <c:ptCount val="5"/>
                <c:pt idx="0">
                  <c:v>90.39</c:v>
                </c:pt>
                <c:pt idx="1">
                  <c:v>69.89</c:v>
                </c:pt>
                <c:pt idx="2">
                  <c:v>43.21</c:v>
                </c:pt>
                <c:pt idx="3">
                  <c:v>28</c:v>
                </c:pt>
                <c:pt idx="4">
                  <c:v>23.24</c:v>
                </c:pt>
              </c:numCache>
            </c:numRef>
          </c:val>
        </c:ser>
        <c:ser>
          <c:idx val="1"/>
          <c:order val="1"/>
          <c:tx>
            <c:strRef>
              <c:f>'Modelos de adaptación'!$AC$46</c:f>
              <c:strCache>
                <c:ptCount val="1"/>
                <c:pt idx="0">
                  <c:v>max</c:v>
                </c:pt>
              </c:strCache>
            </c:strRef>
          </c:tx>
          <c:cat>
            <c:strRef>
              <c:f>'Modelos de adaptación'!$AD$44:$AH$44</c:f>
              <c:strCache>
                <c:ptCount val="5"/>
                <c:pt idx="0">
                  <c:v>1ª</c:v>
                </c:pt>
                <c:pt idx="1">
                  <c:v>2ª</c:v>
                </c:pt>
                <c:pt idx="2">
                  <c:v>3ª</c:v>
                </c:pt>
                <c:pt idx="3">
                  <c:v>4ª</c:v>
                </c:pt>
                <c:pt idx="4">
                  <c:v>5ª</c:v>
                </c:pt>
              </c:strCache>
            </c:strRef>
          </c:cat>
          <c:val>
            <c:numRef>
              <c:f>'Modelos de adaptación'!$AD$46:$AH$46</c:f>
              <c:numCache>
                <c:formatCode>General</c:formatCode>
                <c:ptCount val="5"/>
                <c:pt idx="0">
                  <c:v>106.11</c:v>
                </c:pt>
                <c:pt idx="1">
                  <c:v>57.84</c:v>
                </c:pt>
                <c:pt idx="2">
                  <c:v>35.76</c:v>
                </c:pt>
                <c:pt idx="3">
                  <c:v>25</c:v>
                </c:pt>
                <c:pt idx="4">
                  <c:v>20.749999999999996</c:v>
                </c:pt>
              </c:numCache>
            </c:numRef>
          </c:val>
        </c:ser>
        <c:overlap val="100"/>
        <c:axId val="58454400"/>
        <c:axId val="58456320"/>
      </c:barChart>
      <c:catAx>
        <c:axId val="584544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Marcha seleccionada</a:t>
                </a:r>
              </a:p>
            </c:rich>
          </c:tx>
        </c:title>
        <c:tickLblPos val="nextTo"/>
        <c:crossAx val="58456320"/>
        <c:crosses val="autoZero"/>
        <c:auto val="1"/>
        <c:lblAlgn val="ctr"/>
        <c:lblOffset val="100"/>
      </c:catAx>
      <c:valAx>
        <c:axId val="58456320"/>
        <c:scaling>
          <c:orientation val="minMax"/>
        </c:scaling>
        <c:axPos val="l"/>
        <c:majorGridlines/>
        <c:min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_tradnl"/>
                  <a:t>Par (Nm)</a:t>
                </a:r>
              </a:p>
            </c:rich>
          </c:tx>
        </c:title>
        <c:numFmt formatCode="General" sourceLinked="1"/>
        <c:tickLblPos val="nextTo"/>
        <c:crossAx val="58454400"/>
        <c:crosses val="autoZero"/>
        <c:crossBetween val="between"/>
      </c:valAx>
    </c:plotArea>
    <c:legend>
      <c:legendPos val="r"/>
      <c:legendEntry>
        <c:idx val="1"/>
        <c:delete val="1"/>
      </c:legendEntry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_tradnl"/>
  <c:chart>
    <c:autoTitleDeleted val="1"/>
    <c:plotArea>
      <c:layout>
        <c:manualLayout>
          <c:layoutTarget val="inner"/>
          <c:xMode val="edge"/>
          <c:yMode val="edge"/>
          <c:x val="0.23184951881014873"/>
          <c:y val="5.0696436917988308E-2"/>
          <c:w val="0.52248749770476055"/>
          <c:h val="0.72914739431156061"/>
        </c:manualLayout>
      </c:layout>
      <c:lineChart>
        <c:grouping val="standard"/>
        <c:ser>
          <c:idx val="0"/>
          <c:order val="0"/>
          <c:tx>
            <c:strRef>
              <c:f>'Modelos de adaptación'!$AJ$45</c:f>
              <c:strCache>
                <c:ptCount val="1"/>
                <c:pt idx="0">
                  <c:v>nmax(rpm)</c:v>
                </c:pt>
              </c:strCache>
            </c:strRef>
          </c:tx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#,##0.00" sourceLinked="0"/>
            <c:dLblPos val="t"/>
            <c:showVal val="1"/>
          </c:dLbls>
          <c:cat>
            <c:strRef>
              <c:f>'Modelos de adaptación'!$AK$44:$AO$44</c:f>
              <c:strCache>
                <c:ptCount val="5"/>
                <c:pt idx="0">
                  <c:v>1ª</c:v>
                </c:pt>
                <c:pt idx="1">
                  <c:v>2ª</c:v>
                </c:pt>
                <c:pt idx="2">
                  <c:v>3ª</c:v>
                </c:pt>
                <c:pt idx="3">
                  <c:v>4ª</c:v>
                </c:pt>
                <c:pt idx="4">
                  <c:v>5ª</c:v>
                </c:pt>
              </c:strCache>
            </c:strRef>
          </c:cat>
          <c:val>
            <c:numRef>
              <c:f>'Modelos de adaptación'!$AK$45:$AO$45</c:f>
              <c:numCache>
                <c:formatCode>General</c:formatCode>
                <c:ptCount val="5"/>
                <c:pt idx="0">
                  <c:v>432.56997455470736</c:v>
                </c:pt>
                <c:pt idx="1">
                  <c:v>705.39419087136923</c:v>
                </c:pt>
                <c:pt idx="2">
                  <c:v>1140.9395973154362</c:v>
                </c:pt>
                <c:pt idx="3">
                  <c:v>1700</c:v>
                </c:pt>
                <c:pt idx="4">
                  <c:v>2048.1927710843374</c:v>
                </c:pt>
              </c:numCache>
            </c:numRef>
          </c:val>
        </c:ser>
        <c:dLbls>
          <c:showVal val="1"/>
        </c:dLbls>
        <c:marker val="1"/>
        <c:axId val="58483840"/>
        <c:axId val="58485760"/>
      </c:lineChart>
      <c:lineChart>
        <c:grouping val="standard"/>
        <c:ser>
          <c:idx val="1"/>
          <c:order val="1"/>
          <c:tx>
            <c:v>Par (Nm)</c:v>
          </c:tx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Pos val="t"/>
            <c:showVal val="1"/>
          </c:dLbls>
          <c:val>
            <c:numRef>
              <c:f>'Modelos de adaptación'!$AK$42:$AO$42</c:f>
              <c:numCache>
                <c:formatCode>General</c:formatCode>
                <c:ptCount val="5"/>
                <c:pt idx="0">
                  <c:v>196.5</c:v>
                </c:pt>
                <c:pt idx="1">
                  <c:v>127.73</c:v>
                </c:pt>
                <c:pt idx="2">
                  <c:v>78.97</c:v>
                </c:pt>
                <c:pt idx="3">
                  <c:v>53</c:v>
                </c:pt>
                <c:pt idx="4">
                  <c:v>43.989999999999995</c:v>
                </c:pt>
              </c:numCache>
            </c:numRef>
          </c:val>
        </c:ser>
        <c:marker val="1"/>
        <c:axId val="58498048"/>
        <c:axId val="58496128"/>
      </c:lineChart>
      <c:catAx>
        <c:axId val="584838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_tradnl"/>
                  <a:t>Marcha seleccionada</a:t>
                </a:r>
              </a:p>
            </c:rich>
          </c:tx>
        </c:title>
        <c:tickLblPos val="nextTo"/>
        <c:crossAx val="58485760"/>
        <c:crosses val="autoZero"/>
        <c:auto val="1"/>
        <c:lblAlgn val="ctr"/>
        <c:lblOffset val="100"/>
      </c:catAx>
      <c:valAx>
        <c:axId val="58485760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_tradnl"/>
                  <a:t>n (rpm)</a:t>
                </a:r>
              </a:p>
            </c:rich>
          </c:tx>
          <c:layout>
            <c:manualLayout>
              <c:xMode val="edge"/>
              <c:yMode val="edge"/>
              <c:x val="0.11920153848693485"/>
              <c:y val="7.1024455276423787E-2"/>
            </c:manualLayout>
          </c:layout>
        </c:title>
        <c:numFmt formatCode="General" sourceLinked="1"/>
        <c:tickLblPos val="nextTo"/>
        <c:crossAx val="58483840"/>
        <c:crosses val="autoZero"/>
        <c:crossBetween val="between"/>
      </c:valAx>
      <c:valAx>
        <c:axId val="58496128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_tradnl"/>
                  <a:t>Par (Nm)</a:t>
                </a:r>
              </a:p>
            </c:rich>
          </c:tx>
          <c:layout>
            <c:manualLayout>
              <c:xMode val="edge"/>
              <c:yMode val="edge"/>
              <c:x val="0.81695818683041976"/>
              <c:y val="5.4253218347706723E-2"/>
            </c:manualLayout>
          </c:layout>
        </c:title>
        <c:numFmt formatCode="General" sourceLinked="1"/>
        <c:tickLblPos val="nextTo"/>
        <c:crossAx val="58498048"/>
        <c:crosses val="max"/>
        <c:crossBetween val="between"/>
      </c:valAx>
      <c:catAx>
        <c:axId val="58498048"/>
        <c:scaling>
          <c:orientation val="minMax"/>
        </c:scaling>
        <c:delete val="1"/>
        <c:axPos val="b"/>
        <c:tickLblPos val="none"/>
        <c:crossAx val="58496128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81301772463627231"/>
          <c:y val="0.36128757490219382"/>
          <c:w val="0.17052137001393342"/>
          <c:h val="0.20195315208240552"/>
        </c:manualLayout>
      </c:layout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_tradnl"/>
  <c:chart>
    <c:autoTitleDeleted val="1"/>
    <c:plotArea>
      <c:layout/>
      <c:lineChart>
        <c:grouping val="standard"/>
        <c:ser>
          <c:idx val="0"/>
          <c:order val="0"/>
          <c:tx>
            <c:strRef>
              <c:f>'Modelos de adaptación'!$AJ$45</c:f>
              <c:strCache>
                <c:ptCount val="1"/>
                <c:pt idx="0">
                  <c:v>nmax(rpm)</c:v>
                </c:pt>
              </c:strCache>
            </c:strRef>
          </c:tx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#,##0.00" sourceLinked="0"/>
            <c:dLblPos val="t"/>
            <c:showVal val="1"/>
          </c:dLbls>
          <c:cat>
            <c:strRef>
              <c:f>'Modelos de adaptación'!$AK$44:$AO$44</c:f>
              <c:strCache>
                <c:ptCount val="5"/>
                <c:pt idx="0">
                  <c:v>1ª</c:v>
                </c:pt>
                <c:pt idx="1">
                  <c:v>2ª</c:v>
                </c:pt>
                <c:pt idx="2">
                  <c:v>3ª</c:v>
                </c:pt>
                <c:pt idx="3">
                  <c:v>4ª</c:v>
                </c:pt>
                <c:pt idx="4">
                  <c:v>5ª</c:v>
                </c:pt>
              </c:strCache>
            </c:strRef>
          </c:cat>
          <c:val>
            <c:numRef>
              <c:f>'Modelos de adaptación'!$AK$68:$AO$68</c:f>
              <c:numCache>
                <c:formatCode>General</c:formatCode>
                <c:ptCount val="5"/>
                <c:pt idx="0">
                  <c:v>473.53760445682451</c:v>
                </c:pt>
                <c:pt idx="1">
                  <c:v>776.25570776255711</c:v>
                </c:pt>
                <c:pt idx="2">
                  <c:v>1205.6737588652484</c:v>
                </c:pt>
                <c:pt idx="3">
                  <c:v>1700</c:v>
                </c:pt>
                <c:pt idx="4">
                  <c:v>2048.1927710843374</c:v>
                </c:pt>
              </c:numCache>
            </c:numRef>
          </c:val>
        </c:ser>
        <c:dLbls>
          <c:showVal val="1"/>
        </c:dLbls>
        <c:marker val="1"/>
        <c:axId val="58508800"/>
        <c:axId val="58510720"/>
      </c:lineChart>
      <c:lineChart>
        <c:grouping val="standard"/>
        <c:ser>
          <c:idx val="1"/>
          <c:order val="1"/>
          <c:tx>
            <c:v>Par (Nm)</c:v>
          </c:tx>
          <c:dLbls>
            <c:dLbl>
              <c:idx val="0"/>
              <c:layout>
                <c:manualLayout>
                  <c:x val="2.3478285871543161E-4"/>
                  <c:y val="-2.7032202370052667E-2"/>
                </c:manualLayout>
              </c:layout>
              <c:dLblPos val="r"/>
              <c:showVal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Pos val="t"/>
            <c:showVal val="1"/>
          </c:dLbls>
          <c:val>
            <c:numRef>
              <c:f>'Modelos de adaptación'!$AK$65:$AO$65</c:f>
              <c:numCache>
                <c:formatCode>General</c:formatCode>
                <c:ptCount val="5"/>
                <c:pt idx="0">
                  <c:v>179.5</c:v>
                </c:pt>
                <c:pt idx="1">
                  <c:v>116.07</c:v>
                </c:pt>
                <c:pt idx="2">
                  <c:v>74.72999999999999</c:v>
                </c:pt>
                <c:pt idx="3">
                  <c:v>53</c:v>
                </c:pt>
                <c:pt idx="4">
                  <c:v>43.989999999999995</c:v>
                </c:pt>
              </c:numCache>
            </c:numRef>
          </c:val>
        </c:ser>
        <c:marker val="1"/>
        <c:axId val="59641216"/>
        <c:axId val="59639296"/>
      </c:lineChart>
      <c:catAx>
        <c:axId val="585088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_tradnl"/>
                  <a:t>Marcha seleccionada</a:t>
                </a:r>
              </a:p>
            </c:rich>
          </c:tx>
        </c:title>
        <c:tickLblPos val="nextTo"/>
        <c:crossAx val="58510720"/>
        <c:crosses val="autoZero"/>
        <c:auto val="1"/>
        <c:lblAlgn val="ctr"/>
        <c:lblOffset val="100"/>
      </c:catAx>
      <c:valAx>
        <c:axId val="58510720"/>
        <c:scaling>
          <c:orientation val="minMax"/>
        </c:scaling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_tradnl"/>
                  <a:t>n (rpm)</a:t>
                </a:r>
              </a:p>
            </c:rich>
          </c:tx>
          <c:layout>
            <c:manualLayout>
              <c:xMode val="edge"/>
              <c:yMode val="edge"/>
              <c:x val="2.1518037944787387E-2"/>
              <c:y val="3.1246675560903873E-2"/>
            </c:manualLayout>
          </c:layout>
        </c:title>
        <c:numFmt formatCode="General" sourceLinked="1"/>
        <c:tickLblPos val="nextTo"/>
        <c:crossAx val="58508800"/>
        <c:crosses val="autoZero"/>
        <c:crossBetween val="between"/>
      </c:valAx>
      <c:valAx>
        <c:axId val="59639296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_tradnl" baseline="0"/>
                  <a:t> M (Nm)</a:t>
                </a:r>
                <a:endParaRPr lang="es-ES_tradnl"/>
              </a:p>
            </c:rich>
          </c:tx>
          <c:layout>
            <c:manualLayout>
              <c:xMode val="edge"/>
              <c:yMode val="edge"/>
              <c:x val="0.77478228366994062"/>
              <c:y val="5.0699941577070307E-2"/>
            </c:manualLayout>
          </c:layout>
        </c:title>
        <c:numFmt formatCode="General" sourceLinked="1"/>
        <c:tickLblPos val="nextTo"/>
        <c:crossAx val="59641216"/>
        <c:crosses val="max"/>
        <c:crossBetween val="between"/>
      </c:valAx>
      <c:catAx>
        <c:axId val="59641216"/>
        <c:scaling>
          <c:orientation val="minMax"/>
        </c:scaling>
        <c:delete val="1"/>
        <c:axPos val="b"/>
        <c:tickLblPos val="none"/>
        <c:crossAx val="59639296"/>
        <c:crosses val="autoZero"/>
        <c:auto val="1"/>
        <c:lblAlgn val="ctr"/>
        <c:lblOffset val="100"/>
      </c:catAx>
    </c:plotArea>
    <c:legend>
      <c:legendPos val="r"/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_tradnl"/>
  <c:style val="26"/>
  <c:chart>
    <c:autoTitleDeleted val="1"/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0.11149384642086933"/>
                  <c:y val="1.2356239560963969E-2"/>
                </c:manualLayout>
              </c:layout>
              <c:showLegendKey val="1"/>
              <c:showCatName val="1"/>
              <c:showPercent val="1"/>
            </c:dLbl>
            <c:dLbl>
              <c:idx val="1"/>
              <c:layout>
                <c:manualLayout>
                  <c:x val="-2.0054680664916892E-3"/>
                  <c:y val="-1.3713910761154855E-3"/>
                </c:manualLayout>
              </c:layout>
              <c:showLegendKey val="1"/>
              <c:showCatName val="1"/>
              <c:showPercent val="1"/>
            </c:dLbl>
            <c:dLbl>
              <c:idx val="3"/>
              <c:layout>
                <c:manualLayout>
                  <c:x val="-2.1600393700787406E-2"/>
                  <c:y val="7.3897637795275598E-2"/>
                </c:manualLayout>
              </c:layout>
              <c:showLegendKey val="1"/>
              <c:showCatName val="1"/>
              <c:showPercent val="1"/>
            </c:dLbl>
            <c:dLbl>
              <c:idx val="4"/>
              <c:layout>
                <c:manualLayout>
                  <c:x val="9.5011900178153547E-3"/>
                  <c:y val="0.13189374055515779"/>
                </c:manualLayout>
              </c:layout>
              <c:showLegendKey val="1"/>
              <c:showCatName val="1"/>
              <c:showPercent val="1"/>
            </c:dLbl>
            <c:spPr>
              <a:ln>
                <a:noFill/>
              </a:ln>
              <a:effectLst>
                <a:outerShdw sx="1000" sy="1000" algn="ctr" rotWithShape="0">
                  <a:srgbClr val="000000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showLegendKey val="1"/>
            <c:showCatName val="1"/>
            <c:showPercent val="1"/>
          </c:dLbls>
          <c:cat>
            <c:strRef>
              <c:f>Presupuesto!$N$65:$R$65</c:f>
              <c:strCache>
                <c:ptCount val="5"/>
                <c:pt idx="0">
                  <c:v>Estructura</c:v>
                </c:pt>
                <c:pt idx="1">
                  <c:v>Sist. Electrico</c:v>
                </c:pt>
                <c:pt idx="3">
                  <c:v>Elementos</c:v>
                </c:pt>
                <c:pt idx="4">
                  <c:v>Diseño</c:v>
                </c:pt>
              </c:strCache>
            </c:strRef>
          </c:cat>
          <c:val>
            <c:numRef>
              <c:f>Presupuesto!$N$66:$R$66</c:f>
              <c:numCache>
                <c:formatCode>#,##0\ "€";[Red]\-#,##0\ "€"</c:formatCode>
                <c:ptCount val="5"/>
                <c:pt idx="0" formatCode="#,##0.00\ &quot;€&quot;;[Red]\-#,##0.00\ &quot;€&quot;">
                  <c:v>2048</c:v>
                </c:pt>
                <c:pt idx="1">
                  <c:v>6600</c:v>
                </c:pt>
                <c:pt idx="3">
                  <c:v>1129</c:v>
                </c:pt>
                <c:pt idx="4">
                  <c:v>14400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85725</xdr:colOff>
      <xdr:row>9</xdr:row>
      <xdr:rowOff>0</xdr:rowOff>
    </xdr:from>
    <xdr:to>
      <xdr:col>20</xdr:col>
      <xdr:colOff>85725</xdr:colOff>
      <xdr:row>22</xdr:row>
      <xdr:rowOff>76200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761999</xdr:colOff>
      <xdr:row>26</xdr:row>
      <xdr:rowOff>190500</xdr:rowOff>
    </xdr:from>
    <xdr:to>
      <xdr:col>27</xdr:col>
      <xdr:colOff>295274</xdr:colOff>
      <xdr:row>40</xdr:row>
      <xdr:rowOff>66675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9525</xdr:colOff>
      <xdr:row>47</xdr:row>
      <xdr:rowOff>0</xdr:rowOff>
    </xdr:from>
    <xdr:to>
      <xdr:col>27</xdr:col>
      <xdr:colOff>9525</xdr:colOff>
      <xdr:row>60</xdr:row>
      <xdr:rowOff>171450</xdr:rowOff>
    </xdr:to>
    <xdr:graphicFrame macro="">
      <xdr:nvGraphicFramePr>
        <xdr:cNvPr id="20" name="1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0</xdr:colOff>
      <xdr:row>47</xdr:row>
      <xdr:rowOff>19050</xdr:rowOff>
    </xdr:from>
    <xdr:to>
      <xdr:col>34</xdr:col>
      <xdr:colOff>0</xdr:colOff>
      <xdr:row>60</xdr:row>
      <xdr:rowOff>190500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752475</xdr:colOff>
      <xdr:row>46</xdr:row>
      <xdr:rowOff>19050</xdr:rowOff>
    </xdr:from>
    <xdr:to>
      <xdr:col>42</xdr:col>
      <xdr:colOff>714375</xdr:colOff>
      <xdr:row>61</xdr:row>
      <xdr:rowOff>9525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761999</xdr:colOff>
      <xdr:row>70</xdr:row>
      <xdr:rowOff>200024</xdr:rowOff>
    </xdr:from>
    <xdr:to>
      <xdr:col>42</xdr:col>
      <xdr:colOff>752474</xdr:colOff>
      <xdr:row>85</xdr:row>
      <xdr:rowOff>161924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9527</xdr:colOff>
      <xdr:row>67</xdr:row>
      <xdr:rowOff>19050</xdr:rowOff>
    </xdr:from>
    <xdr:to>
      <xdr:col>18</xdr:col>
      <xdr:colOff>209551</xdr:colOff>
      <xdr:row>80</xdr:row>
      <xdr:rowOff>19050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D12" sqref="D12"/>
    </sheetView>
  </sheetViews>
  <sheetFormatPr baseColWidth="10" defaultRowHeight="15"/>
  <cols>
    <col min="1" max="1" width="17.85546875" customWidth="1"/>
    <col min="3" max="3" width="18.28515625" customWidth="1"/>
    <col min="5" max="5" width="11.42578125" customWidth="1"/>
  </cols>
  <sheetData>
    <row r="1" spans="1:5">
      <c r="A1" s="1" t="s">
        <v>0</v>
      </c>
      <c r="B1" s="1" t="s">
        <v>1</v>
      </c>
      <c r="C1" t="s">
        <v>2</v>
      </c>
    </row>
    <row r="2" spans="1:5">
      <c r="A2" s="3">
        <v>0.5</v>
      </c>
      <c r="B2" s="3">
        <v>7</v>
      </c>
      <c r="C2" s="2">
        <f>(A2+B2)</f>
        <v>7.5</v>
      </c>
    </row>
    <row r="3" spans="1:5">
      <c r="A3" s="3">
        <v>0.61899999999999999</v>
      </c>
      <c r="B3" s="3">
        <v>1</v>
      </c>
      <c r="C3" s="2">
        <f t="shared" ref="C3:C13" si="0">(A3+B3)</f>
        <v>1.619</v>
      </c>
    </row>
    <row r="4" spans="1:5">
      <c r="A4" s="3">
        <v>0.7</v>
      </c>
      <c r="B4" s="3">
        <v>4</v>
      </c>
      <c r="C4" s="2">
        <f t="shared" si="0"/>
        <v>4.7</v>
      </c>
    </row>
    <row r="5" spans="1:5">
      <c r="A5" s="3">
        <v>0.28299999999999997</v>
      </c>
      <c r="B5" s="3">
        <v>1</v>
      </c>
      <c r="C5" s="2">
        <f t="shared" si="0"/>
        <v>1.2829999999999999</v>
      </c>
    </row>
    <row r="6" spans="1:5">
      <c r="A6" s="3">
        <v>1.8</v>
      </c>
      <c r="B6" s="3">
        <v>1</v>
      </c>
      <c r="C6" s="2">
        <f t="shared" si="0"/>
        <v>2.8</v>
      </c>
    </row>
    <row r="7" spans="1:5">
      <c r="A7" s="3">
        <v>0.54</v>
      </c>
      <c r="B7" s="3">
        <v>1</v>
      </c>
      <c r="C7" s="2">
        <f t="shared" si="0"/>
        <v>1.54</v>
      </c>
    </row>
    <row r="8" spans="1:5">
      <c r="A8" s="3">
        <v>0.97099999999999997</v>
      </c>
      <c r="B8" s="3">
        <v>1</v>
      </c>
      <c r="C8" s="2">
        <f t="shared" si="0"/>
        <v>1.9710000000000001</v>
      </c>
    </row>
    <row r="9" spans="1:5">
      <c r="A9" s="3">
        <v>4.2999999999999997E-2</v>
      </c>
      <c r="B9" s="3">
        <v>1</v>
      </c>
      <c r="C9" s="2">
        <f t="shared" si="0"/>
        <v>1.0429999999999999</v>
      </c>
    </row>
    <row r="10" spans="1:5">
      <c r="A10" s="3">
        <v>1.754</v>
      </c>
      <c r="B10" s="3">
        <v>2</v>
      </c>
      <c r="C10" s="2">
        <f t="shared" si="0"/>
        <v>3.754</v>
      </c>
    </row>
    <row r="11" spans="1:5">
      <c r="A11" s="3">
        <v>0.34</v>
      </c>
      <c r="B11" s="3">
        <v>4</v>
      </c>
      <c r="C11" s="2">
        <f t="shared" si="0"/>
        <v>4.34</v>
      </c>
      <c r="D11" s="116" t="s">
        <v>3</v>
      </c>
      <c r="E11" s="116"/>
    </row>
    <row r="12" spans="1:5" ht="15.75">
      <c r="A12" s="1"/>
      <c r="B12" s="1"/>
      <c r="C12" s="4">
        <f>SUM(C2:C11)</f>
        <v>30.549999999999997</v>
      </c>
      <c r="D12" s="5">
        <f>(C12*2.91)+(C13*11.93)</f>
        <v>131.1327</v>
      </c>
      <c r="E12" s="6" t="s">
        <v>4</v>
      </c>
    </row>
    <row r="13" spans="1:5">
      <c r="A13" s="1">
        <v>0.54</v>
      </c>
      <c r="B13" s="1">
        <v>3</v>
      </c>
      <c r="C13" s="4">
        <f t="shared" si="0"/>
        <v>3.54</v>
      </c>
    </row>
    <row r="14" spans="1:5">
      <c r="A14" s="1"/>
      <c r="B14" s="1"/>
    </row>
    <row r="15" spans="1:5">
      <c r="A15" s="1"/>
      <c r="B15" s="1"/>
    </row>
    <row r="16" spans="1:5">
      <c r="A16" s="1"/>
      <c r="B16" s="1"/>
    </row>
    <row r="17" spans="1:2">
      <c r="A17" s="1"/>
      <c r="B17" s="1"/>
    </row>
    <row r="18" spans="1:2">
      <c r="A18" s="1"/>
      <c r="B18" s="1"/>
    </row>
    <row r="19" spans="1:2">
      <c r="A19" s="1"/>
      <c r="B19" s="1"/>
    </row>
    <row r="20" spans="1:2">
      <c r="A20" s="1"/>
      <c r="B20" s="1"/>
    </row>
  </sheetData>
  <mergeCells count="1">
    <mergeCell ref="D11:E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T151"/>
  <sheetViews>
    <sheetView workbookViewId="0">
      <selection activeCell="F27" sqref="F27"/>
    </sheetView>
  </sheetViews>
  <sheetFormatPr baseColWidth="10" defaultRowHeight="15"/>
  <cols>
    <col min="4" max="4" width="14.42578125" customWidth="1"/>
    <col min="5" max="5" width="16" customWidth="1"/>
    <col min="9" max="9" width="14.140625" customWidth="1"/>
    <col min="10" max="10" width="14.42578125" customWidth="1"/>
    <col min="11" max="11" width="15.28515625" customWidth="1"/>
    <col min="26" max="26" width="13.85546875" customWidth="1"/>
  </cols>
  <sheetData>
    <row r="2" spans="1:27" ht="15.75" thickBot="1"/>
    <row r="3" spans="1:27" ht="18.75" thickBot="1">
      <c r="B3" s="117" t="s">
        <v>5</v>
      </c>
      <c r="C3" s="118"/>
      <c r="D3" s="118"/>
      <c r="E3" s="119"/>
      <c r="H3" s="117" t="s">
        <v>17</v>
      </c>
      <c r="I3" s="118"/>
      <c r="J3" s="118"/>
      <c r="K3" s="119"/>
      <c r="W3" s="26"/>
      <c r="X3" s="60" t="s">
        <v>319</v>
      </c>
      <c r="Y3" s="59" t="s">
        <v>320</v>
      </c>
      <c r="Z3" s="63" t="s">
        <v>321</v>
      </c>
    </row>
    <row r="4" spans="1:27" ht="18.75" thickBot="1">
      <c r="B4" s="117" t="s">
        <v>240</v>
      </c>
      <c r="C4" s="130"/>
      <c r="D4" s="14" t="s">
        <v>6</v>
      </c>
      <c r="E4" s="8" t="s">
        <v>7</v>
      </c>
      <c r="H4" s="117" t="s">
        <v>240</v>
      </c>
      <c r="I4" s="130"/>
      <c r="J4" s="14" t="s">
        <v>6</v>
      </c>
      <c r="K4" s="8" t="s">
        <v>7</v>
      </c>
      <c r="W4" s="61" t="s">
        <v>5</v>
      </c>
      <c r="X4" s="57">
        <v>0</v>
      </c>
      <c r="Y4" s="62">
        <v>121</v>
      </c>
      <c r="Z4" s="64">
        <v>251.32</v>
      </c>
    </row>
    <row r="5" spans="1:27">
      <c r="A5" s="9" t="s">
        <v>8</v>
      </c>
      <c r="B5" s="131" t="s">
        <v>9</v>
      </c>
      <c r="C5" s="132"/>
      <c r="D5" s="12">
        <v>4</v>
      </c>
      <c r="E5" s="138" t="s">
        <v>10</v>
      </c>
      <c r="G5" s="9" t="s">
        <v>8</v>
      </c>
      <c r="H5" s="131" t="s">
        <v>9</v>
      </c>
      <c r="I5" s="132"/>
      <c r="J5" s="12">
        <v>4</v>
      </c>
      <c r="K5" s="133" t="s">
        <v>19</v>
      </c>
      <c r="W5" s="50" t="s">
        <v>17</v>
      </c>
      <c r="X5" s="56">
        <v>0</v>
      </c>
      <c r="Y5" s="58">
        <v>82</v>
      </c>
      <c r="Z5" s="65">
        <v>282.74</v>
      </c>
    </row>
    <row r="6" spans="1:27">
      <c r="A6" s="10" t="s">
        <v>11</v>
      </c>
      <c r="B6" s="131" t="s">
        <v>12</v>
      </c>
      <c r="C6" s="132"/>
      <c r="D6" s="12">
        <v>4</v>
      </c>
      <c r="E6" s="138"/>
      <c r="G6" s="10" t="s">
        <v>11</v>
      </c>
      <c r="H6" s="131" t="s">
        <v>14</v>
      </c>
      <c r="I6" s="132"/>
      <c r="J6" s="12">
        <v>4</v>
      </c>
      <c r="K6" s="134"/>
      <c r="W6" s="50" t="s">
        <v>20</v>
      </c>
      <c r="X6" s="56">
        <v>0</v>
      </c>
      <c r="Y6" s="58">
        <v>82</v>
      </c>
      <c r="Z6" s="65">
        <v>251.32</v>
      </c>
    </row>
    <row r="7" spans="1:27">
      <c r="A7" s="10" t="s">
        <v>13</v>
      </c>
      <c r="B7" s="131" t="s">
        <v>14</v>
      </c>
      <c r="C7" s="132"/>
      <c r="D7" s="12">
        <v>3</v>
      </c>
      <c r="E7" s="138"/>
      <c r="G7" s="10" t="s">
        <v>13</v>
      </c>
      <c r="H7" s="131" t="s">
        <v>14</v>
      </c>
      <c r="I7" s="132"/>
      <c r="J7" s="12">
        <v>3</v>
      </c>
      <c r="K7" s="134"/>
      <c r="W7" s="50" t="s">
        <v>21</v>
      </c>
      <c r="X7" s="56">
        <v>0</v>
      </c>
      <c r="Y7" s="58">
        <v>110</v>
      </c>
      <c r="Z7" s="65">
        <v>188.49</v>
      </c>
    </row>
    <row r="8" spans="1:27" ht="15.75" thickBot="1">
      <c r="A8" s="11" t="s">
        <v>15</v>
      </c>
      <c r="B8" s="136" t="s">
        <v>16</v>
      </c>
      <c r="C8" s="137"/>
      <c r="D8" s="13">
        <v>3</v>
      </c>
      <c r="E8" s="139"/>
      <c r="G8" s="11" t="s">
        <v>15</v>
      </c>
      <c r="H8" s="136" t="s">
        <v>18</v>
      </c>
      <c r="I8" s="137"/>
      <c r="J8" s="13">
        <v>3</v>
      </c>
      <c r="K8" s="135"/>
      <c r="W8" s="50" t="s">
        <v>27</v>
      </c>
      <c r="X8" s="56">
        <v>22</v>
      </c>
      <c r="Y8" s="58">
        <v>90</v>
      </c>
      <c r="Z8" s="65">
        <v>188.49</v>
      </c>
    </row>
    <row r="9" spans="1:27">
      <c r="D9" s="1"/>
      <c r="E9" s="7"/>
      <c r="W9" s="50" t="s">
        <v>32</v>
      </c>
      <c r="X9" s="56">
        <v>0</v>
      </c>
      <c r="Y9" s="72">
        <v>140</v>
      </c>
      <c r="Z9" s="65">
        <v>188.49</v>
      </c>
    </row>
    <row r="10" spans="1:27" ht="15.75" thickBot="1">
      <c r="M10">
        <v>0</v>
      </c>
      <c r="N10">
        <v>2400</v>
      </c>
      <c r="W10" s="50" t="s">
        <v>37</v>
      </c>
      <c r="X10" s="56">
        <v>0</v>
      </c>
      <c r="Y10" s="58">
        <v>121</v>
      </c>
      <c r="Z10" s="65">
        <v>188.49</v>
      </c>
    </row>
    <row r="11" spans="1:27" ht="15.75" thickBot="1">
      <c r="B11" s="117" t="s">
        <v>20</v>
      </c>
      <c r="C11" s="118"/>
      <c r="D11" s="118"/>
      <c r="E11" s="119"/>
      <c r="H11" s="117" t="s">
        <v>21</v>
      </c>
      <c r="I11" s="118"/>
      <c r="J11" s="118"/>
      <c r="K11" s="119"/>
      <c r="L11" s="140" t="s">
        <v>30</v>
      </c>
      <c r="M11">
        <v>1</v>
      </c>
      <c r="N11">
        <v>2400</v>
      </c>
      <c r="V11" s="16"/>
      <c r="W11" s="50" t="s">
        <v>45</v>
      </c>
      <c r="X11" s="56">
        <v>0</v>
      </c>
      <c r="Y11" s="58">
        <v>81</v>
      </c>
      <c r="Z11" s="65">
        <v>188.49</v>
      </c>
    </row>
    <row r="12" spans="1:27" ht="18.75" thickBot="1">
      <c r="B12" s="117" t="s">
        <v>240</v>
      </c>
      <c r="C12" s="130"/>
      <c r="D12" s="14" t="s">
        <v>6</v>
      </c>
      <c r="E12" s="8" t="s">
        <v>7</v>
      </c>
      <c r="H12" s="117" t="s">
        <v>240</v>
      </c>
      <c r="I12" s="130"/>
      <c r="J12" s="14" t="s">
        <v>6</v>
      </c>
      <c r="K12" s="8" t="s">
        <v>7</v>
      </c>
      <c r="L12" s="140"/>
      <c r="M12">
        <v>2</v>
      </c>
      <c r="N12">
        <v>2400</v>
      </c>
      <c r="W12" s="51" t="s">
        <v>46</v>
      </c>
      <c r="X12" s="55">
        <v>28</v>
      </c>
      <c r="Y12" s="73">
        <v>90</v>
      </c>
      <c r="Z12" s="66">
        <v>188.49</v>
      </c>
    </row>
    <row r="13" spans="1:27">
      <c r="A13" s="9" t="s">
        <v>8</v>
      </c>
      <c r="B13" s="131" t="s">
        <v>9</v>
      </c>
      <c r="C13" s="132"/>
      <c r="D13" s="12">
        <v>4</v>
      </c>
      <c r="E13" s="138" t="s">
        <v>10</v>
      </c>
      <c r="G13" s="9" t="s">
        <v>8</v>
      </c>
      <c r="H13" s="131" t="s">
        <v>22</v>
      </c>
      <c r="I13" s="132"/>
      <c r="J13" s="12">
        <v>4</v>
      </c>
      <c r="K13" s="138" t="s">
        <v>24</v>
      </c>
      <c r="L13" s="140"/>
      <c r="M13">
        <v>3</v>
      </c>
      <c r="N13">
        <v>2400</v>
      </c>
    </row>
    <row r="14" spans="1:27" ht="15.75" thickBot="1">
      <c r="A14" s="10" t="s">
        <v>11</v>
      </c>
      <c r="B14" s="131" t="s">
        <v>12</v>
      </c>
      <c r="C14" s="132"/>
      <c r="D14" s="12">
        <v>4</v>
      </c>
      <c r="E14" s="138"/>
      <c r="G14" s="10" t="s">
        <v>11</v>
      </c>
      <c r="H14" s="131" t="s">
        <v>25</v>
      </c>
      <c r="I14" s="132"/>
      <c r="J14" s="12">
        <v>4</v>
      </c>
      <c r="K14" s="138"/>
      <c r="L14" s="140"/>
      <c r="M14">
        <v>4</v>
      </c>
      <c r="N14">
        <v>2400</v>
      </c>
    </row>
    <row r="15" spans="1:27" ht="18.75" thickBot="1">
      <c r="A15" s="10" t="s">
        <v>13</v>
      </c>
      <c r="B15" s="131" t="s">
        <v>14</v>
      </c>
      <c r="C15" s="132"/>
      <c r="D15" s="12">
        <v>3</v>
      </c>
      <c r="E15" s="138"/>
      <c r="G15" s="10" t="s">
        <v>13</v>
      </c>
      <c r="H15" s="131" t="s">
        <v>26</v>
      </c>
      <c r="I15" s="132"/>
      <c r="J15" s="12">
        <v>3</v>
      </c>
      <c r="K15" s="138"/>
      <c r="L15" s="140"/>
      <c r="M15">
        <v>5</v>
      </c>
      <c r="N15">
        <v>2400</v>
      </c>
      <c r="W15" s="26"/>
      <c r="X15" s="60" t="s">
        <v>319</v>
      </c>
      <c r="Y15" s="59" t="s">
        <v>320</v>
      </c>
      <c r="Z15" s="74" t="s">
        <v>321</v>
      </c>
    </row>
    <row r="16" spans="1:27" ht="15.75" thickBot="1">
      <c r="A16" s="11" t="s">
        <v>15</v>
      </c>
      <c r="B16" s="136" t="s">
        <v>18</v>
      </c>
      <c r="C16" s="137"/>
      <c r="D16" s="13">
        <v>3</v>
      </c>
      <c r="E16" s="139"/>
      <c r="G16" s="11" t="s">
        <v>15</v>
      </c>
      <c r="H16" s="136" t="s">
        <v>23</v>
      </c>
      <c r="I16" s="137"/>
      <c r="J16" s="13">
        <v>3</v>
      </c>
      <c r="K16" s="139"/>
      <c r="L16" s="140"/>
      <c r="M16">
        <v>6</v>
      </c>
      <c r="N16">
        <v>2400</v>
      </c>
      <c r="W16" s="61" t="s">
        <v>5</v>
      </c>
      <c r="X16" s="57">
        <v>0</v>
      </c>
      <c r="Y16" s="79">
        <v>53</v>
      </c>
      <c r="Z16" s="67">
        <v>178.02</v>
      </c>
      <c r="AA16" s="75"/>
    </row>
    <row r="17" spans="1:27" ht="15.75" thickBot="1">
      <c r="M17">
        <v>7</v>
      </c>
      <c r="N17">
        <v>2400</v>
      </c>
      <c r="W17" s="50" t="s">
        <v>17</v>
      </c>
      <c r="X17" s="56">
        <v>0</v>
      </c>
      <c r="Y17" s="70">
        <v>53</v>
      </c>
      <c r="Z17" s="70">
        <v>178.02</v>
      </c>
      <c r="AA17" s="75"/>
    </row>
    <row r="18" spans="1:27" ht="15.75" thickBot="1">
      <c r="H18" s="117" t="s">
        <v>27</v>
      </c>
      <c r="I18" s="118"/>
      <c r="J18" s="118"/>
      <c r="K18" s="119"/>
      <c r="L18" s="140" t="s">
        <v>31</v>
      </c>
      <c r="M18">
        <v>8</v>
      </c>
      <c r="N18">
        <v>2400</v>
      </c>
      <c r="W18" s="50" t="s">
        <v>20</v>
      </c>
      <c r="X18" s="56">
        <v>0</v>
      </c>
      <c r="Y18" s="78">
        <v>53</v>
      </c>
      <c r="Z18" s="76">
        <v>178.02</v>
      </c>
    </row>
    <row r="19" spans="1:27" ht="18.75" thickBot="1">
      <c r="B19" s="117" t="s">
        <v>32</v>
      </c>
      <c r="C19" s="118"/>
      <c r="D19" s="118"/>
      <c r="E19" s="119"/>
      <c r="H19" s="117" t="s">
        <v>240</v>
      </c>
      <c r="I19" s="130"/>
      <c r="J19" s="14" t="s">
        <v>6</v>
      </c>
      <c r="K19" s="8" t="s">
        <v>7</v>
      </c>
      <c r="L19" s="140"/>
      <c r="M19">
        <v>9</v>
      </c>
      <c r="N19">
        <v>2400</v>
      </c>
      <c r="W19" s="50" t="s">
        <v>21</v>
      </c>
      <c r="X19" s="56">
        <v>0</v>
      </c>
      <c r="Y19" s="70">
        <v>53</v>
      </c>
      <c r="Z19" s="68">
        <v>178.02</v>
      </c>
      <c r="AA19" s="26"/>
    </row>
    <row r="20" spans="1:27" ht="18.75" thickBot="1">
      <c r="B20" s="117" t="s">
        <v>240</v>
      </c>
      <c r="C20" s="130"/>
      <c r="D20" s="14" t="s">
        <v>6</v>
      </c>
      <c r="E20" s="8" t="s">
        <v>7</v>
      </c>
      <c r="G20" s="9" t="s">
        <v>8</v>
      </c>
      <c r="H20" s="131" t="s">
        <v>28</v>
      </c>
      <c r="I20" s="132"/>
      <c r="J20" s="12">
        <v>4</v>
      </c>
      <c r="K20" s="138" t="s">
        <v>24</v>
      </c>
      <c r="L20" s="140"/>
      <c r="M20">
        <v>10</v>
      </c>
      <c r="N20">
        <v>2400</v>
      </c>
      <c r="W20" s="50" t="s">
        <v>27</v>
      </c>
      <c r="X20" s="56">
        <v>22</v>
      </c>
      <c r="Y20" s="70">
        <v>53</v>
      </c>
      <c r="Z20" s="68">
        <v>178.02</v>
      </c>
    </row>
    <row r="21" spans="1:27">
      <c r="A21" s="9" t="s">
        <v>8</v>
      </c>
      <c r="B21" s="131" t="s">
        <v>33</v>
      </c>
      <c r="C21" s="132"/>
      <c r="D21" s="12">
        <v>4</v>
      </c>
      <c r="E21" s="138" t="s">
        <v>24</v>
      </c>
      <c r="G21" s="10" t="s">
        <v>11</v>
      </c>
      <c r="H21" s="131" t="s">
        <v>25</v>
      </c>
      <c r="I21" s="132"/>
      <c r="J21" s="12">
        <v>4</v>
      </c>
      <c r="K21" s="138"/>
      <c r="L21" s="140"/>
      <c r="M21">
        <v>11</v>
      </c>
      <c r="N21">
        <v>2400</v>
      </c>
      <c r="W21" s="50" t="s">
        <v>32</v>
      </c>
      <c r="X21" s="56">
        <v>0</v>
      </c>
      <c r="Y21" s="70">
        <v>53</v>
      </c>
      <c r="Z21" s="68">
        <v>178.02</v>
      </c>
      <c r="AA21" s="26"/>
    </row>
    <row r="22" spans="1:27">
      <c r="A22" s="10" t="s">
        <v>11</v>
      </c>
      <c r="B22" s="131" t="s">
        <v>34</v>
      </c>
      <c r="C22" s="132"/>
      <c r="D22" s="12">
        <v>4</v>
      </c>
      <c r="E22" s="138"/>
      <c r="G22" s="10" t="s">
        <v>13</v>
      </c>
      <c r="H22" s="131" t="s">
        <v>26</v>
      </c>
      <c r="I22" s="132"/>
      <c r="J22" s="12">
        <v>3</v>
      </c>
      <c r="K22" s="138"/>
      <c r="L22" s="140"/>
      <c r="M22">
        <v>12</v>
      </c>
      <c r="N22">
        <v>2400</v>
      </c>
      <c r="W22" s="50" t="s">
        <v>37</v>
      </c>
      <c r="X22" s="56">
        <v>0</v>
      </c>
      <c r="Y22" s="70">
        <v>53</v>
      </c>
      <c r="Z22" s="77">
        <v>178.02</v>
      </c>
    </row>
    <row r="23" spans="1:27" ht="15.75" thickBot="1">
      <c r="A23" s="10" t="s">
        <v>13</v>
      </c>
      <c r="B23" s="131" t="s">
        <v>35</v>
      </c>
      <c r="C23" s="132"/>
      <c r="D23" s="12">
        <v>3</v>
      </c>
      <c r="E23" s="138"/>
      <c r="G23" s="11" t="s">
        <v>15</v>
      </c>
      <c r="H23" s="136" t="s">
        <v>29</v>
      </c>
      <c r="I23" s="137"/>
      <c r="J23" s="13">
        <v>3</v>
      </c>
      <c r="K23" s="139"/>
      <c r="L23" s="140"/>
      <c r="M23">
        <v>13</v>
      </c>
      <c r="N23">
        <v>2400</v>
      </c>
      <c r="W23" s="50" t="s">
        <v>45</v>
      </c>
      <c r="X23" s="56">
        <v>0</v>
      </c>
      <c r="Y23" s="70">
        <v>53</v>
      </c>
      <c r="Z23" s="77">
        <v>178.02</v>
      </c>
    </row>
    <row r="24" spans="1:27" ht="15.75" thickBot="1">
      <c r="A24" s="11" t="s">
        <v>15</v>
      </c>
      <c r="B24" s="136" t="s">
        <v>36</v>
      </c>
      <c r="C24" s="137"/>
      <c r="D24" s="13">
        <v>3</v>
      </c>
      <c r="E24" s="139"/>
      <c r="M24">
        <v>14</v>
      </c>
      <c r="N24">
        <v>2400</v>
      </c>
      <c r="W24" s="51" t="s">
        <v>46</v>
      </c>
      <c r="X24" s="55">
        <v>28</v>
      </c>
      <c r="Y24" s="71">
        <v>53</v>
      </c>
      <c r="Z24" s="69">
        <v>178.02</v>
      </c>
    </row>
    <row r="25" spans="1:27">
      <c r="M25">
        <v>15</v>
      </c>
      <c r="N25">
        <v>2400</v>
      </c>
    </row>
    <row r="26" spans="1:27" ht="15.75" thickBot="1">
      <c r="M26">
        <v>16</v>
      </c>
      <c r="N26">
        <v>2400</v>
      </c>
    </row>
    <row r="27" spans="1:27" ht="15.75" thickBot="1">
      <c r="B27" s="117" t="s">
        <v>37</v>
      </c>
      <c r="C27" s="118"/>
      <c r="D27" s="118"/>
      <c r="E27" s="119"/>
      <c r="H27" s="117" t="s">
        <v>45</v>
      </c>
      <c r="I27" s="118"/>
      <c r="J27" s="118"/>
      <c r="K27" s="119"/>
      <c r="M27">
        <v>17</v>
      </c>
      <c r="N27">
        <v>2400</v>
      </c>
    </row>
    <row r="28" spans="1:27" ht="18.75" thickBot="1">
      <c r="B28" s="117" t="s">
        <v>240</v>
      </c>
      <c r="C28" s="130"/>
      <c r="D28" s="14" t="s">
        <v>6</v>
      </c>
      <c r="E28" s="8" t="s">
        <v>7</v>
      </c>
      <c r="H28" s="117" t="s">
        <v>240</v>
      </c>
      <c r="I28" s="130"/>
      <c r="J28" s="14" t="s">
        <v>6</v>
      </c>
      <c r="K28" s="8" t="s">
        <v>7</v>
      </c>
      <c r="M28">
        <v>18</v>
      </c>
      <c r="N28">
        <v>2400</v>
      </c>
      <c r="P28" s="121" t="s">
        <v>5</v>
      </c>
      <c r="Q28" s="122"/>
      <c r="R28" s="122"/>
      <c r="S28" s="122"/>
      <c r="T28" s="123"/>
    </row>
    <row r="29" spans="1:27" ht="15.75" thickBot="1">
      <c r="A29" s="9" t="s">
        <v>8</v>
      </c>
      <c r="B29" s="131" t="s">
        <v>39</v>
      </c>
      <c r="C29" s="132"/>
      <c r="D29" s="12">
        <v>4</v>
      </c>
      <c r="E29" s="138" t="s">
        <v>24</v>
      </c>
      <c r="G29" s="9" t="s">
        <v>8</v>
      </c>
      <c r="H29" s="131" t="s">
        <v>41</v>
      </c>
      <c r="I29" s="132"/>
      <c r="J29" s="12">
        <v>4</v>
      </c>
      <c r="K29" s="138" t="s">
        <v>24</v>
      </c>
      <c r="M29">
        <v>19</v>
      </c>
      <c r="N29">
        <v>2400</v>
      </c>
      <c r="P29" s="39"/>
      <c r="Q29" s="37" t="s">
        <v>245</v>
      </c>
      <c r="R29" s="14" t="s">
        <v>246</v>
      </c>
      <c r="S29" s="14" t="s">
        <v>247</v>
      </c>
      <c r="T29" s="38" t="s">
        <v>248</v>
      </c>
    </row>
    <row r="30" spans="1:27">
      <c r="A30" s="10" t="s">
        <v>11</v>
      </c>
      <c r="B30" s="131" t="s">
        <v>38</v>
      </c>
      <c r="C30" s="132"/>
      <c r="D30" s="12">
        <v>4</v>
      </c>
      <c r="E30" s="138"/>
      <c r="G30" s="10" t="s">
        <v>11</v>
      </c>
      <c r="H30" s="131" t="s">
        <v>43</v>
      </c>
      <c r="I30" s="132"/>
      <c r="J30" s="12">
        <v>4</v>
      </c>
      <c r="K30" s="138"/>
      <c r="M30">
        <v>20</v>
      </c>
      <c r="N30">
        <v>2400</v>
      </c>
      <c r="P30" s="35" t="s">
        <v>250</v>
      </c>
      <c r="Q30" s="26">
        <v>14</v>
      </c>
      <c r="R30" s="26">
        <v>17</v>
      </c>
      <c r="S30" s="26">
        <v>17</v>
      </c>
      <c r="T30" s="32">
        <v>0</v>
      </c>
    </row>
    <row r="31" spans="1:27" ht="15.75" thickBot="1">
      <c r="A31" s="10" t="s">
        <v>13</v>
      </c>
      <c r="B31" s="131" t="s">
        <v>38</v>
      </c>
      <c r="C31" s="132"/>
      <c r="D31" s="12">
        <v>3</v>
      </c>
      <c r="E31" s="138"/>
      <c r="G31" s="10" t="s">
        <v>13</v>
      </c>
      <c r="H31" s="131" t="s">
        <v>44</v>
      </c>
      <c r="I31" s="132"/>
      <c r="J31" s="12">
        <v>3</v>
      </c>
      <c r="K31" s="138"/>
      <c r="M31">
        <v>21</v>
      </c>
      <c r="N31">
        <v>2400</v>
      </c>
      <c r="P31" s="36" t="s">
        <v>251</v>
      </c>
      <c r="Q31" s="33">
        <v>14</v>
      </c>
      <c r="R31" s="33">
        <v>42</v>
      </c>
      <c r="S31" s="33">
        <v>29</v>
      </c>
      <c r="T31" s="34">
        <v>121</v>
      </c>
    </row>
    <row r="32" spans="1:27" ht="15.75" thickBot="1">
      <c r="A32" s="11" t="s">
        <v>15</v>
      </c>
      <c r="B32" s="136" t="s">
        <v>40</v>
      </c>
      <c r="C32" s="137"/>
      <c r="D32" s="13">
        <v>3</v>
      </c>
      <c r="E32" s="139"/>
      <c r="G32" s="11" t="s">
        <v>15</v>
      </c>
      <c r="H32" s="136" t="s">
        <v>42</v>
      </c>
      <c r="I32" s="137"/>
      <c r="J32" s="13">
        <v>3</v>
      </c>
      <c r="K32" s="139"/>
      <c r="M32">
        <v>22</v>
      </c>
      <c r="N32">
        <v>2400</v>
      </c>
    </row>
    <row r="33" spans="1:46" ht="15.75" thickBot="1">
      <c r="M33">
        <v>23</v>
      </c>
      <c r="N33">
        <v>2400</v>
      </c>
      <c r="P33" s="121" t="s">
        <v>17</v>
      </c>
      <c r="Q33" s="122"/>
      <c r="R33" s="122"/>
      <c r="S33" s="122"/>
      <c r="T33" s="123"/>
    </row>
    <row r="34" spans="1:46" ht="15.75" thickBot="1">
      <c r="M34">
        <v>24</v>
      </c>
      <c r="N34">
        <v>2400</v>
      </c>
      <c r="P34" s="39"/>
      <c r="Q34" s="37" t="s">
        <v>245</v>
      </c>
      <c r="R34" s="14" t="s">
        <v>246</v>
      </c>
      <c r="S34" s="14" t="s">
        <v>247</v>
      </c>
      <c r="T34" s="38" t="s">
        <v>248</v>
      </c>
    </row>
    <row r="35" spans="1:46" ht="15.75" thickBot="1">
      <c r="B35" s="117" t="s">
        <v>46</v>
      </c>
      <c r="C35" s="118"/>
      <c r="D35" s="118"/>
      <c r="E35" s="119"/>
      <c r="M35">
        <v>25</v>
      </c>
      <c r="N35">
        <v>2400</v>
      </c>
      <c r="P35" s="35" t="s">
        <v>250</v>
      </c>
      <c r="Q35" s="26">
        <v>14</v>
      </c>
      <c r="R35" s="26">
        <v>17</v>
      </c>
      <c r="S35" s="26">
        <v>17</v>
      </c>
      <c r="T35" s="32">
        <v>0</v>
      </c>
    </row>
    <row r="36" spans="1:46" ht="18.75" thickBot="1">
      <c r="B36" s="117" t="s">
        <v>240</v>
      </c>
      <c r="C36" s="130"/>
      <c r="D36" s="14" t="s">
        <v>6</v>
      </c>
      <c r="E36" s="8" t="s">
        <v>7</v>
      </c>
      <c r="G36" s="16"/>
      <c r="H36" s="16"/>
      <c r="I36" s="19" t="s">
        <v>242</v>
      </c>
      <c r="J36" s="20" t="s">
        <v>241</v>
      </c>
      <c r="K36" s="21" t="s">
        <v>243</v>
      </c>
      <c r="M36">
        <v>26</v>
      </c>
      <c r="N36">
        <v>2400</v>
      </c>
      <c r="P36" s="36" t="s">
        <v>251</v>
      </c>
      <c r="Q36" s="33">
        <v>14</v>
      </c>
      <c r="R36" s="33">
        <v>29</v>
      </c>
      <c r="S36" s="33">
        <v>29</v>
      </c>
      <c r="T36" s="34">
        <v>82</v>
      </c>
    </row>
    <row r="37" spans="1:46" ht="15.75" thickBot="1">
      <c r="A37" s="9" t="s">
        <v>8</v>
      </c>
      <c r="B37" s="131" t="s">
        <v>47</v>
      </c>
      <c r="C37" s="132"/>
      <c r="D37" s="12">
        <v>4</v>
      </c>
      <c r="E37" s="138" t="s">
        <v>24</v>
      </c>
      <c r="G37" s="128" t="s">
        <v>5</v>
      </c>
      <c r="H37" s="129"/>
      <c r="I37" s="22">
        <f>2400*((2*3.1416)/60)</f>
        <v>251.32799999999997</v>
      </c>
      <c r="J37" s="18">
        <v>121</v>
      </c>
      <c r="K37" s="27">
        <f>I37*J37</f>
        <v>30410.687999999998</v>
      </c>
      <c r="L37" s="26"/>
      <c r="M37">
        <v>27</v>
      </c>
      <c r="N37">
        <v>2400</v>
      </c>
    </row>
    <row r="38" spans="1:46" ht="15.75" thickBot="1">
      <c r="A38" s="10" t="s">
        <v>11</v>
      </c>
      <c r="B38" s="131" t="s">
        <v>48</v>
      </c>
      <c r="C38" s="132"/>
      <c r="D38" s="12">
        <v>4</v>
      </c>
      <c r="E38" s="138"/>
      <c r="G38" s="126" t="s">
        <v>17</v>
      </c>
      <c r="H38" s="127"/>
      <c r="I38" s="23">
        <f>2700*(2*3.1416)/60</f>
        <v>282.74399999999997</v>
      </c>
      <c r="J38" s="17">
        <v>82</v>
      </c>
      <c r="K38" s="28">
        <f t="shared" ref="K38:K45" si="0">I38*J38</f>
        <v>23185.007999999998</v>
      </c>
      <c r="L38" s="26"/>
      <c r="M38">
        <v>28</v>
      </c>
      <c r="N38">
        <v>2400</v>
      </c>
      <c r="P38" s="121" t="s">
        <v>20</v>
      </c>
      <c r="Q38" s="122"/>
      <c r="R38" s="122"/>
      <c r="S38" s="122"/>
      <c r="T38" s="123"/>
    </row>
    <row r="39" spans="1:46" ht="15.75" thickBot="1">
      <c r="A39" s="10" t="s">
        <v>13</v>
      </c>
      <c r="B39" s="131" t="s">
        <v>49</v>
      </c>
      <c r="C39" s="132"/>
      <c r="D39" s="12">
        <v>3</v>
      </c>
      <c r="E39" s="138"/>
      <c r="G39" s="126" t="s">
        <v>20</v>
      </c>
      <c r="H39" s="127"/>
      <c r="I39" s="23">
        <f>2400*(2*3.1416)/60</f>
        <v>251.328</v>
      </c>
      <c r="J39" s="17">
        <v>82</v>
      </c>
      <c r="K39" s="28">
        <f t="shared" si="0"/>
        <v>20608.896000000001</v>
      </c>
      <c r="M39">
        <v>29</v>
      </c>
      <c r="N39">
        <v>2400</v>
      </c>
      <c r="P39" s="39"/>
      <c r="Q39" s="37" t="s">
        <v>245</v>
      </c>
      <c r="R39" s="14" t="s">
        <v>246</v>
      </c>
      <c r="S39" s="14" t="s">
        <v>247</v>
      </c>
      <c r="T39" s="38" t="s">
        <v>248</v>
      </c>
    </row>
    <row r="40" spans="1:46" ht="15.75" thickBot="1">
      <c r="A40" s="11" t="s">
        <v>15</v>
      </c>
      <c r="B40" s="136" t="s">
        <v>50</v>
      </c>
      <c r="C40" s="137"/>
      <c r="D40" s="13">
        <v>3</v>
      </c>
      <c r="E40" s="139"/>
      <c r="G40" s="126" t="s">
        <v>21</v>
      </c>
      <c r="H40" s="127"/>
      <c r="I40" s="23">
        <f t="shared" ref="I40:I45" si="1">1800*(2*3.1416)/60</f>
        <v>188.49600000000001</v>
      </c>
      <c r="J40" s="17">
        <v>110</v>
      </c>
      <c r="K40" s="28">
        <f t="shared" si="0"/>
        <v>20734.560000000001</v>
      </c>
      <c r="M40">
        <v>30</v>
      </c>
      <c r="N40">
        <v>2400</v>
      </c>
      <c r="P40" s="35" t="s">
        <v>250</v>
      </c>
      <c r="Q40" s="26">
        <v>14</v>
      </c>
      <c r="R40" s="26">
        <v>17</v>
      </c>
      <c r="S40" s="26">
        <v>17</v>
      </c>
      <c r="T40" s="32">
        <v>0</v>
      </c>
      <c r="AJ40" s="120" t="s">
        <v>263</v>
      </c>
      <c r="AK40" s="120"/>
      <c r="AL40" s="120"/>
      <c r="AM40" s="120"/>
      <c r="AN40" s="120"/>
      <c r="AO40" s="120"/>
    </row>
    <row r="41" spans="1:46" ht="15.75" thickBot="1">
      <c r="G41" s="126" t="s">
        <v>27</v>
      </c>
      <c r="H41" s="127"/>
      <c r="I41" s="23">
        <f t="shared" si="1"/>
        <v>188.49600000000001</v>
      </c>
      <c r="J41" s="17">
        <v>90</v>
      </c>
      <c r="K41" s="28">
        <f t="shared" si="0"/>
        <v>16964.64</v>
      </c>
      <c r="M41">
        <v>31</v>
      </c>
      <c r="N41">
        <v>2400</v>
      </c>
      <c r="P41" s="36" t="s">
        <v>251</v>
      </c>
      <c r="Q41" s="33">
        <v>14</v>
      </c>
      <c r="R41" s="33">
        <v>42</v>
      </c>
      <c r="S41" s="33">
        <v>29</v>
      </c>
      <c r="T41" s="34">
        <v>82</v>
      </c>
      <c r="AK41" t="s">
        <v>245</v>
      </c>
      <c r="AL41" t="s">
        <v>246</v>
      </c>
      <c r="AM41" t="s">
        <v>247</v>
      </c>
      <c r="AN41" t="s">
        <v>248</v>
      </c>
      <c r="AO41" t="s">
        <v>258</v>
      </c>
    </row>
    <row r="42" spans="1:46" ht="15.75" thickBot="1">
      <c r="G42" s="126" t="s">
        <v>32</v>
      </c>
      <c r="H42" s="127"/>
      <c r="I42" s="23">
        <f t="shared" si="1"/>
        <v>188.49600000000001</v>
      </c>
      <c r="J42" s="17">
        <v>140</v>
      </c>
      <c r="K42" s="28">
        <f t="shared" si="0"/>
        <v>26389.440000000002</v>
      </c>
      <c r="M42">
        <v>32</v>
      </c>
      <c r="N42">
        <v>2400</v>
      </c>
      <c r="AJ42" t="s">
        <v>262</v>
      </c>
      <c r="AK42">
        <f>3.93*50</f>
        <v>196.5</v>
      </c>
      <c r="AL42">
        <f>2.41*53</f>
        <v>127.73</v>
      </c>
      <c r="AM42">
        <f>1.49*53</f>
        <v>78.97</v>
      </c>
      <c r="AN42">
        <f>53*1</f>
        <v>53</v>
      </c>
      <c r="AO42">
        <f>53*0.83</f>
        <v>43.989999999999995</v>
      </c>
    </row>
    <row r="43" spans="1:46" ht="15.75" thickBot="1">
      <c r="G43" s="126" t="s">
        <v>37</v>
      </c>
      <c r="H43" s="127"/>
      <c r="I43" s="23">
        <f t="shared" si="1"/>
        <v>188.49600000000001</v>
      </c>
      <c r="J43" s="17">
        <v>121</v>
      </c>
      <c r="K43" s="28">
        <f t="shared" si="0"/>
        <v>22808.016</v>
      </c>
      <c r="M43">
        <v>33</v>
      </c>
      <c r="N43">
        <v>2400</v>
      </c>
      <c r="P43" s="121" t="s">
        <v>21</v>
      </c>
      <c r="Q43" s="122"/>
      <c r="R43" s="122"/>
      <c r="S43" s="122"/>
      <c r="T43" s="123"/>
      <c r="V43" s="117" t="s">
        <v>252</v>
      </c>
      <c r="W43" s="118"/>
      <c r="X43" s="118"/>
      <c r="Y43" s="118"/>
      <c r="Z43" s="119"/>
      <c r="AC43" s="117" t="s">
        <v>257</v>
      </c>
      <c r="AD43" s="118"/>
      <c r="AE43" s="118"/>
      <c r="AF43" s="118"/>
      <c r="AG43" s="118"/>
      <c r="AH43" s="119"/>
      <c r="AJ43" s="120" t="s">
        <v>260</v>
      </c>
      <c r="AK43" s="120"/>
      <c r="AL43" s="120"/>
      <c r="AM43" s="120"/>
    </row>
    <row r="44" spans="1:46" ht="15.75" thickBot="1">
      <c r="G44" s="126" t="s">
        <v>45</v>
      </c>
      <c r="H44" s="127"/>
      <c r="I44" s="23">
        <f t="shared" si="1"/>
        <v>188.49600000000001</v>
      </c>
      <c r="J44" s="17">
        <v>81</v>
      </c>
      <c r="K44" s="28">
        <f t="shared" si="0"/>
        <v>15268.176000000001</v>
      </c>
      <c r="M44">
        <v>34</v>
      </c>
      <c r="N44">
        <v>2400</v>
      </c>
      <c r="P44" s="39"/>
      <c r="Q44" s="37" t="s">
        <v>245</v>
      </c>
      <c r="R44" s="14" t="s">
        <v>246</v>
      </c>
      <c r="S44" s="14" t="s">
        <v>247</v>
      </c>
      <c r="T44" s="38" t="s">
        <v>248</v>
      </c>
      <c r="V44" s="37"/>
      <c r="W44" s="41" t="s">
        <v>249</v>
      </c>
      <c r="X44" s="41" t="s">
        <v>253</v>
      </c>
      <c r="Y44" s="41" t="s">
        <v>254</v>
      </c>
      <c r="Z44" s="42" t="s">
        <v>255</v>
      </c>
      <c r="AC44" s="49"/>
      <c r="AD44" s="47" t="s">
        <v>245</v>
      </c>
      <c r="AE44" s="46" t="s">
        <v>246</v>
      </c>
      <c r="AF44" s="46" t="s">
        <v>247</v>
      </c>
      <c r="AG44" s="46" t="s">
        <v>248</v>
      </c>
      <c r="AH44" s="46" t="s">
        <v>258</v>
      </c>
      <c r="AK44" t="s">
        <v>245</v>
      </c>
      <c r="AL44" t="s">
        <v>246</v>
      </c>
      <c r="AM44" t="s">
        <v>247</v>
      </c>
      <c r="AN44" t="s">
        <v>248</v>
      </c>
      <c r="AO44" t="s">
        <v>258</v>
      </c>
    </row>
    <row r="45" spans="1:46" ht="18.75" thickBot="1">
      <c r="G45" s="124" t="s">
        <v>46</v>
      </c>
      <c r="H45" s="125"/>
      <c r="I45" s="24">
        <f t="shared" si="1"/>
        <v>188.49600000000001</v>
      </c>
      <c r="J45" s="25">
        <v>90</v>
      </c>
      <c r="K45" s="29">
        <f t="shared" si="0"/>
        <v>16964.64</v>
      </c>
      <c r="L45" s="26"/>
      <c r="M45">
        <v>35</v>
      </c>
      <c r="N45">
        <v>2400</v>
      </c>
      <c r="P45" s="35" t="s">
        <v>250</v>
      </c>
      <c r="Q45" s="26">
        <v>13</v>
      </c>
      <c r="R45" s="26">
        <v>22</v>
      </c>
      <c r="S45" s="26">
        <v>22</v>
      </c>
      <c r="T45" s="32">
        <v>0</v>
      </c>
      <c r="V45" s="40" t="s">
        <v>250</v>
      </c>
      <c r="W45" s="43">
        <v>23</v>
      </c>
      <c r="X45" s="43">
        <v>29</v>
      </c>
      <c r="Y45" s="43">
        <v>29</v>
      </c>
      <c r="Z45" s="30">
        <v>28</v>
      </c>
      <c r="AC45" s="50" t="s">
        <v>250</v>
      </c>
      <c r="AD45" s="48">
        <f>3.93*W45</f>
        <v>90.39</v>
      </c>
      <c r="AE45" s="45">
        <f>2.41*X45</f>
        <v>69.89</v>
      </c>
      <c r="AF45" s="45">
        <f>1.49*Y45</f>
        <v>43.21</v>
      </c>
      <c r="AG45" s="45">
        <f>1*Z45</f>
        <v>28</v>
      </c>
      <c r="AH45" s="45">
        <f>0.83*Z45</f>
        <v>23.24</v>
      </c>
      <c r="AJ45" t="s">
        <v>261</v>
      </c>
      <c r="AK45">
        <f>1700/3.93</f>
        <v>432.56997455470736</v>
      </c>
      <c r="AL45">
        <f>1700/2.41</f>
        <v>705.39419087136923</v>
      </c>
      <c r="AM45">
        <f>1700/1.49</f>
        <v>1140.9395973154362</v>
      </c>
      <c r="AN45">
        <f>1700/1</f>
        <v>1700</v>
      </c>
      <c r="AO45">
        <f>1700/0.83</f>
        <v>2048.1927710843374</v>
      </c>
    </row>
    <row r="46" spans="1:46" ht="15.75" thickBot="1">
      <c r="G46" s="120"/>
      <c r="H46" s="120"/>
      <c r="M46">
        <v>36</v>
      </c>
      <c r="N46">
        <v>2400</v>
      </c>
      <c r="P46" s="36" t="s">
        <v>251</v>
      </c>
      <c r="Q46" s="33">
        <v>27</v>
      </c>
      <c r="R46" s="33">
        <v>28</v>
      </c>
      <c r="S46" s="33">
        <v>48</v>
      </c>
      <c r="T46" s="34">
        <v>110</v>
      </c>
      <c r="V46" s="36" t="s">
        <v>251</v>
      </c>
      <c r="W46" s="44">
        <v>5</v>
      </c>
      <c r="X46" s="44">
        <v>16</v>
      </c>
      <c r="Y46" s="44">
        <v>17</v>
      </c>
      <c r="Z46" s="31">
        <v>53</v>
      </c>
      <c r="AC46" s="51" t="s">
        <v>251</v>
      </c>
      <c r="AD46" s="48">
        <f>(3.93*50)-AD45</f>
        <v>106.11</v>
      </c>
      <c r="AE46" s="45">
        <f>(2.41*53)-AE45</f>
        <v>57.84</v>
      </c>
      <c r="AF46" s="45">
        <f>(1.49*53)-AF45</f>
        <v>35.76</v>
      </c>
      <c r="AG46" s="45">
        <f>(1*53)-AG45</f>
        <v>25</v>
      </c>
      <c r="AH46" s="45">
        <f>(0.83*53)-AH45</f>
        <v>20.749999999999996</v>
      </c>
    </row>
    <row r="47" spans="1:46" ht="18.75" thickBot="1">
      <c r="M47">
        <v>37</v>
      </c>
      <c r="N47">
        <v>2400</v>
      </c>
      <c r="AR47" t="s">
        <v>266</v>
      </c>
      <c r="AS47" s="52">
        <f>45.29*196.5</f>
        <v>8899.4850000000006</v>
      </c>
      <c r="AT47" t="s">
        <v>267</v>
      </c>
    </row>
    <row r="48" spans="1:46" ht="15.75" thickBot="1">
      <c r="M48">
        <v>38</v>
      </c>
      <c r="N48">
        <v>2400</v>
      </c>
      <c r="P48" s="121" t="s">
        <v>27</v>
      </c>
      <c r="Q48" s="122"/>
      <c r="R48" s="122"/>
      <c r="S48" s="122"/>
      <c r="T48" s="123"/>
      <c r="AR48" t="s">
        <v>268</v>
      </c>
      <c r="AS48" s="52">
        <f>214.48*43.99</f>
        <v>9434.9752000000008</v>
      </c>
      <c r="AT48" t="s">
        <v>267</v>
      </c>
    </row>
    <row r="49" spans="13:41" ht="15.75" thickBot="1">
      <c r="M49">
        <v>39</v>
      </c>
      <c r="N49">
        <v>2400</v>
      </c>
      <c r="P49" s="39"/>
      <c r="Q49" s="37" t="s">
        <v>245</v>
      </c>
      <c r="R49" s="14" t="s">
        <v>246</v>
      </c>
      <c r="S49" s="14" t="s">
        <v>247</v>
      </c>
      <c r="T49" s="38" t="s">
        <v>248</v>
      </c>
    </row>
    <row r="50" spans="13:41">
      <c r="M50">
        <v>40</v>
      </c>
      <c r="N50">
        <v>2400</v>
      </c>
      <c r="P50" s="35" t="s">
        <v>250</v>
      </c>
      <c r="Q50" s="26">
        <v>10</v>
      </c>
      <c r="R50" s="26">
        <v>22</v>
      </c>
      <c r="S50" s="26">
        <v>22</v>
      </c>
      <c r="T50" s="32">
        <v>22</v>
      </c>
    </row>
    <row r="51" spans="13:41" ht="15.75" thickBot="1">
      <c r="M51">
        <v>41</v>
      </c>
      <c r="N51">
        <v>2400</v>
      </c>
      <c r="P51" s="36" t="s">
        <v>251</v>
      </c>
      <c r="Q51" s="33">
        <v>35</v>
      </c>
      <c r="R51" s="33">
        <v>28</v>
      </c>
      <c r="S51" s="33">
        <v>48</v>
      </c>
      <c r="T51" s="34">
        <v>68</v>
      </c>
    </row>
    <row r="52" spans="13:41" ht="15.75" thickBot="1">
      <c r="M52">
        <v>42</v>
      </c>
      <c r="N52">
        <v>2400</v>
      </c>
    </row>
    <row r="53" spans="13:41" ht="15.75" thickBot="1">
      <c r="M53">
        <v>43</v>
      </c>
      <c r="N53">
        <v>2400</v>
      </c>
      <c r="P53" s="121" t="s">
        <v>32</v>
      </c>
      <c r="Q53" s="122"/>
      <c r="R53" s="122"/>
      <c r="S53" s="122"/>
      <c r="T53" s="123"/>
    </row>
    <row r="54" spans="13:41" ht="15.75" thickBot="1">
      <c r="M54">
        <v>44</v>
      </c>
      <c r="N54">
        <v>2400</v>
      </c>
      <c r="P54" s="39"/>
      <c r="Q54" s="37" t="s">
        <v>245</v>
      </c>
      <c r="R54" s="14" t="s">
        <v>246</v>
      </c>
      <c r="S54" s="14" t="s">
        <v>247</v>
      </c>
      <c r="T54" s="38" t="s">
        <v>248</v>
      </c>
    </row>
    <row r="55" spans="13:41">
      <c r="M55">
        <v>45</v>
      </c>
      <c r="N55">
        <v>2400</v>
      </c>
      <c r="P55" s="35" t="s">
        <v>250</v>
      </c>
      <c r="Q55" s="26">
        <v>17</v>
      </c>
      <c r="R55" s="26">
        <v>29</v>
      </c>
      <c r="S55" s="26">
        <v>29</v>
      </c>
      <c r="T55" s="32">
        <v>0</v>
      </c>
    </row>
    <row r="56" spans="13:41" ht="15.75" thickBot="1">
      <c r="M56">
        <v>46</v>
      </c>
      <c r="N56">
        <v>2400</v>
      </c>
      <c r="P56" s="36" t="s">
        <v>251</v>
      </c>
      <c r="Q56" s="33">
        <v>33</v>
      </c>
      <c r="R56" s="33">
        <v>31</v>
      </c>
      <c r="S56" s="33">
        <v>51</v>
      </c>
      <c r="T56" s="34">
        <v>140</v>
      </c>
    </row>
    <row r="57" spans="13:41" ht="15.75" thickBot="1">
      <c r="M57">
        <v>47</v>
      </c>
      <c r="N57">
        <v>2400</v>
      </c>
    </row>
    <row r="58" spans="13:41" ht="15.75" thickBot="1">
      <c r="M58">
        <v>48</v>
      </c>
      <c r="N58">
        <v>2400</v>
      </c>
      <c r="P58" s="121" t="s">
        <v>37</v>
      </c>
      <c r="Q58" s="122"/>
      <c r="R58" s="122"/>
      <c r="S58" s="122"/>
      <c r="T58" s="123"/>
    </row>
    <row r="59" spans="13:41" ht="15.75" thickBot="1">
      <c r="M59">
        <v>49</v>
      </c>
      <c r="N59">
        <v>2400</v>
      </c>
      <c r="P59" s="39"/>
      <c r="Q59" s="37" t="s">
        <v>245</v>
      </c>
      <c r="R59" s="14" t="s">
        <v>246</v>
      </c>
      <c r="S59" s="14" t="s">
        <v>247</v>
      </c>
      <c r="T59" s="38" t="s">
        <v>248</v>
      </c>
    </row>
    <row r="60" spans="13:41">
      <c r="M60">
        <v>50</v>
      </c>
      <c r="N60">
        <v>2400</v>
      </c>
      <c r="P60" s="35" t="s">
        <v>250</v>
      </c>
      <c r="Q60" s="26">
        <v>14</v>
      </c>
      <c r="R60" s="26">
        <v>20</v>
      </c>
      <c r="S60" s="26">
        <v>20</v>
      </c>
      <c r="T60" s="32">
        <v>0</v>
      </c>
    </row>
    <row r="61" spans="13:41" ht="15.75" thickBot="1">
      <c r="M61">
        <v>51</v>
      </c>
      <c r="N61">
        <v>2400</v>
      </c>
      <c r="P61" s="36" t="s">
        <v>251</v>
      </c>
      <c r="Q61" s="33">
        <v>23</v>
      </c>
      <c r="R61" s="33">
        <v>39</v>
      </c>
      <c r="S61" s="33">
        <v>39</v>
      </c>
      <c r="T61" s="34">
        <v>121</v>
      </c>
    </row>
    <row r="62" spans="13:41" ht="15.75" thickBot="1">
      <c r="M62">
        <v>52</v>
      </c>
      <c r="N62">
        <v>2400</v>
      </c>
    </row>
    <row r="63" spans="13:41" ht="15.75" thickBot="1">
      <c r="M63">
        <v>53</v>
      </c>
      <c r="N63">
        <v>2400</v>
      </c>
      <c r="P63" s="121" t="s">
        <v>45</v>
      </c>
      <c r="Q63" s="122"/>
      <c r="R63" s="122"/>
      <c r="S63" s="122"/>
      <c r="T63" s="123"/>
      <c r="V63" s="120" t="s">
        <v>256</v>
      </c>
      <c r="W63" s="120"/>
      <c r="X63" s="120"/>
      <c r="Y63" s="120"/>
      <c r="AC63" t="s">
        <v>259</v>
      </c>
      <c r="AJ63" s="120" t="s">
        <v>264</v>
      </c>
      <c r="AK63" s="120"/>
      <c r="AL63" s="120"/>
      <c r="AM63" s="120"/>
      <c r="AN63" s="120"/>
      <c r="AO63" s="120"/>
    </row>
    <row r="64" spans="13:41" ht="15.75" thickBot="1">
      <c r="M64">
        <v>54</v>
      </c>
      <c r="N64">
        <v>2400</v>
      </c>
      <c r="P64" s="39"/>
      <c r="Q64" s="37" t="s">
        <v>245</v>
      </c>
      <c r="R64" s="14" t="s">
        <v>246</v>
      </c>
      <c r="S64" s="14" t="s">
        <v>247</v>
      </c>
      <c r="T64" s="38" t="s">
        <v>248</v>
      </c>
      <c r="AK64" t="s">
        <v>245</v>
      </c>
      <c r="AL64" t="s">
        <v>246</v>
      </c>
      <c r="AM64" t="s">
        <v>247</v>
      </c>
      <c r="AN64" t="s">
        <v>248</v>
      </c>
      <c r="AO64" t="s">
        <v>258</v>
      </c>
    </row>
    <row r="65" spans="13:46">
      <c r="M65">
        <v>55</v>
      </c>
      <c r="N65">
        <v>2400</v>
      </c>
      <c r="P65" s="35" t="s">
        <v>250</v>
      </c>
      <c r="Q65" s="26">
        <v>14</v>
      </c>
      <c r="R65" s="26">
        <v>20</v>
      </c>
      <c r="S65" s="26">
        <v>15</v>
      </c>
      <c r="T65" s="32">
        <v>0</v>
      </c>
      <c r="AJ65" t="s">
        <v>262</v>
      </c>
      <c r="AK65">
        <f>3.59*50</f>
        <v>179.5</v>
      </c>
      <c r="AL65">
        <f>2.19*53</f>
        <v>116.07</v>
      </c>
      <c r="AM65">
        <f>1.41*53</f>
        <v>74.72999999999999</v>
      </c>
      <c r="AN65">
        <f>53*1</f>
        <v>53</v>
      </c>
      <c r="AO65">
        <f>53*0.83</f>
        <v>43.989999999999995</v>
      </c>
    </row>
    <row r="66" spans="13:46" ht="15.75" thickBot="1">
      <c r="M66">
        <v>56</v>
      </c>
      <c r="N66">
        <v>2400</v>
      </c>
      <c r="P66" s="36" t="s">
        <v>251</v>
      </c>
      <c r="Q66" s="33">
        <v>14</v>
      </c>
      <c r="R66" s="33">
        <v>25</v>
      </c>
      <c r="S66" s="33">
        <v>15</v>
      </c>
      <c r="T66" s="34">
        <v>81</v>
      </c>
      <c r="AJ66" s="120" t="s">
        <v>265</v>
      </c>
      <c r="AK66" s="120"/>
      <c r="AL66" s="120"/>
      <c r="AM66" s="120"/>
    </row>
    <row r="67" spans="13:46" ht="15.75" thickBot="1">
      <c r="M67">
        <v>57</v>
      </c>
      <c r="N67">
        <v>2400</v>
      </c>
      <c r="AK67" t="s">
        <v>245</v>
      </c>
      <c r="AL67" t="s">
        <v>246</v>
      </c>
      <c r="AM67" t="s">
        <v>247</v>
      </c>
      <c r="AN67" t="s">
        <v>248</v>
      </c>
      <c r="AO67" t="s">
        <v>258</v>
      </c>
    </row>
    <row r="68" spans="13:46" ht="18.75" thickBot="1">
      <c r="M68">
        <v>58</v>
      </c>
      <c r="N68">
        <v>2400</v>
      </c>
      <c r="P68" s="121" t="s">
        <v>46</v>
      </c>
      <c r="Q68" s="122"/>
      <c r="R68" s="122"/>
      <c r="S68" s="122"/>
      <c r="T68" s="123"/>
      <c r="AJ68" t="s">
        <v>261</v>
      </c>
      <c r="AK68">
        <f>1700/3.59</f>
        <v>473.53760445682451</v>
      </c>
      <c r="AL68">
        <f>1700/2.19</f>
        <v>776.25570776255711</v>
      </c>
      <c r="AM68">
        <f>1700/1.41</f>
        <v>1205.6737588652484</v>
      </c>
      <c r="AN68">
        <f>1700/1</f>
        <v>1700</v>
      </c>
      <c r="AO68">
        <f>1700/0.83</f>
        <v>2048.1927710843374</v>
      </c>
    </row>
    <row r="69" spans="13:46" ht="15.75" thickBot="1">
      <c r="M69">
        <v>59</v>
      </c>
      <c r="N69">
        <v>2400</v>
      </c>
      <c r="P69" s="39"/>
      <c r="Q69" s="37" t="s">
        <v>245</v>
      </c>
      <c r="R69" s="14" t="s">
        <v>246</v>
      </c>
      <c r="S69" s="14" t="s">
        <v>247</v>
      </c>
      <c r="T69" s="38" t="s">
        <v>248</v>
      </c>
    </row>
    <row r="70" spans="13:46">
      <c r="M70">
        <v>60</v>
      </c>
      <c r="N70">
        <v>2400</v>
      </c>
      <c r="P70" s="35" t="s">
        <v>250</v>
      </c>
      <c r="Q70" s="26">
        <v>23</v>
      </c>
      <c r="R70" s="26">
        <v>26</v>
      </c>
      <c r="S70" s="26">
        <v>20</v>
      </c>
      <c r="T70" s="32">
        <v>28</v>
      </c>
    </row>
    <row r="71" spans="13:46" ht="15.75" thickBot="1">
      <c r="M71">
        <v>61</v>
      </c>
      <c r="N71">
        <v>2400</v>
      </c>
      <c r="P71" s="36" t="s">
        <v>251</v>
      </c>
      <c r="Q71" s="33">
        <v>27</v>
      </c>
      <c r="R71" s="33">
        <v>34</v>
      </c>
      <c r="S71" s="33">
        <v>50</v>
      </c>
      <c r="T71" s="34">
        <v>62</v>
      </c>
    </row>
    <row r="72" spans="13:46">
      <c r="M72">
        <v>62</v>
      </c>
      <c r="N72">
        <v>2400</v>
      </c>
    </row>
    <row r="73" spans="13:46">
      <c r="M73">
        <v>63</v>
      </c>
      <c r="N73">
        <v>2400</v>
      </c>
    </row>
    <row r="74" spans="13:46">
      <c r="M74">
        <v>64</v>
      </c>
      <c r="N74">
        <v>2400</v>
      </c>
    </row>
    <row r="75" spans="13:46">
      <c r="M75">
        <v>65</v>
      </c>
      <c r="N75">
        <v>2400</v>
      </c>
    </row>
    <row r="76" spans="13:46">
      <c r="M76">
        <v>67</v>
      </c>
      <c r="N76">
        <v>2400</v>
      </c>
    </row>
    <row r="77" spans="13:46">
      <c r="M77">
        <v>68</v>
      </c>
      <c r="N77">
        <v>2400</v>
      </c>
    </row>
    <row r="78" spans="13:46">
      <c r="M78">
        <v>69</v>
      </c>
      <c r="N78">
        <v>2400</v>
      </c>
    </row>
    <row r="79" spans="13:46" ht="18">
      <c r="M79">
        <v>70</v>
      </c>
      <c r="N79">
        <v>2400</v>
      </c>
      <c r="AR79" t="s">
        <v>266</v>
      </c>
      <c r="AS79">
        <f>49.58*179.5</f>
        <v>8899.61</v>
      </c>
      <c r="AT79" t="s">
        <v>267</v>
      </c>
    </row>
    <row r="80" spans="13:46">
      <c r="M80">
        <v>71</v>
      </c>
      <c r="N80">
        <v>2400</v>
      </c>
      <c r="AR80" t="s">
        <v>268</v>
      </c>
      <c r="AS80">
        <f>214.48*43.99</f>
        <v>9434.9752000000008</v>
      </c>
      <c r="AT80" t="s">
        <v>267</v>
      </c>
    </row>
    <row r="81" spans="13:14">
      <c r="M81">
        <v>72</v>
      </c>
      <c r="N81">
        <v>2400</v>
      </c>
    </row>
    <row r="82" spans="13:14">
      <c r="M82">
        <v>73</v>
      </c>
      <c r="N82">
        <v>2400</v>
      </c>
    </row>
    <row r="83" spans="13:14">
      <c r="M83">
        <v>74</v>
      </c>
      <c r="N83">
        <v>2400</v>
      </c>
    </row>
    <row r="84" spans="13:14">
      <c r="M84">
        <v>75</v>
      </c>
      <c r="N84">
        <v>2400</v>
      </c>
    </row>
    <row r="85" spans="13:14">
      <c r="M85">
        <v>76</v>
      </c>
      <c r="N85">
        <v>2400</v>
      </c>
    </row>
    <row r="86" spans="13:14">
      <c r="M86">
        <v>77</v>
      </c>
      <c r="N86">
        <v>2400</v>
      </c>
    </row>
    <row r="87" spans="13:14">
      <c r="M87">
        <v>78</v>
      </c>
      <c r="N87">
        <v>2400</v>
      </c>
    </row>
    <row r="88" spans="13:14">
      <c r="M88">
        <v>79</v>
      </c>
      <c r="N88">
        <v>2400</v>
      </c>
    </row>
    <row r="89" spans="13:14">
      <c r="M89">
        <v>80</v>
      </c>
      <c r="N89">
        <v>2400</v>
      </c>
    </row>
    <row r="90" spans="13:14">
      <c r="M90">
        <v>81</v>
      </c>
      <c r="N90">
        <v>2400</v>
      </c>
    </row>
    <row r="91" spans="13:14">
      <c r="M91">
        <v>82</v>
      </c>
      <c r="N91">
        <v>2400</v>
      </c>
    </row>
    <row r="92" spans="13:14">
      <c r="M92">
        <v>83</v>
      </c>
      <c r="N92">
        <v>2400</v>
      </c>
    </row>
    <row r="93" spans="13:14">
      <c r="M93">
        <v>84</v>
      </c>
      <c r="N93">
        <v>2400</v>
      </c>
    </row>
    <row r="94" spans="13:14">
      <c r="M94">
        <v>85</v>
      </c>
      <c r="N94">
        <v>2400</v>
      </c>
    </row>
    <row r="95" spans="13:14">
      <c r="M95">
        <v>86</v>
      </c>
      <c r="N95">
        <v>2400</v>
      </c>
    </row>
    <row r="96" spans="13:14">
      <c r="M96">
        <v>87</v>
      </c>
      <c r="N96">
        <v>2400</v>
      </c>
    </row>
    <row r="97" spans="13:14">
      <c r="M97">
        <v>88</v>
      </c>
      <c r="N97">
        <v>2400</v>
      </c>
    </row>
    <row r="98" spans="13:14">
      <c r="M98">
        <v>89</v>
      </c>
      <c r="N98">
        <v>2400</v>
      </c>
    </row>
    <row r="99" spans="13:14">
      <c r="M99">
        <v>90</v>
      </c>
      <c r="N99">
        <v>2400</v>
      </c>
    </row>
    <row r="100" spans="13:14">
      <c r="M100">
        <v>91</v>
      </c>
      <c r="N100">
        <v>2400</v>
      </c>
    </row>
    <row r="101" spans="13:14">
      <c r="M101">
        <v>92</v>
      </c>
      <c r="N101">
        <v>2400</v>
      </c>
    </row>
    <row r="102" spans="13:14">
      <c r="M102">
        <v>93</v>
      </c>
      <c r="N102">
        <v>2400</v>
      </c>
    </row>
    <row r="103" spans="13:14">
      <c r="M103">
        <v>94</v>
      </c>
      <c r="N103">
        <v>2400</v>
      </c>
    </row>
    <row r="104" spans="13:14">
      <c r="M104">
        <v>95</v>
      </c>
      <c r="N104">
        <v>2400</v>
      </c>
    </row>
    <row r="105" spans="13:14">
      <c r="M105">
        <v>96</v>
      </c>
      <c r="N105">
        <v>2400</v>
      </c>
    </row>
    <row r="106" spans="13:14">
      <c r="M106">
        <v>97</v>
      </c>
      <c r="N106">
        <v>2400</v>
      </c>
    </row>
    <row r="107" spans="13:14">
      <c r="M107">
        <v>98</v>
      </c>
      <c r="N107">
        <v>2400</v>
      </c>
    </row>
    <row r="108" spans="13:14">
      <c r="M108">
        <v>99</v>
      </c>
      <c r="N108">
        <v>2400</v>
      </c>
    </row>
    <row r="109" spans="13:14">
      <c r="M109">
        <v>100</v>
      </c>
      <c r="N109">
        <v>2400</v>
      </c>
    </row>
    <row r="110" spans="13:14">
      <c r="M110">
        <v>101</v>
      </c>
      <c r="N110">
        <v>2400</v>
      </c>
    </row>
    <row r="111" spans="13:14">
      <c r="M111">
        <v>102</v>
      </c>
      <c r="N111">
        <v>2400</v>
      </c>
    </row>
    <row r="112" spans="13:14">
      <c r="M112">
        <v>103</v>
      </c>
      <c r="N112">
        <v>2400</v>
      </c>
    </row>
    <row r="113" spans="13:14">
      <c r="M113">
        <v>104</v>
      </c>
      <c r="N113">
        <v>2400</v>
      </c>
    </row>
    <row r="114" spans="13:14">
      <c r="M114">
        <v>105</v>
      </c>
      <c r="N114">
        <v>2400</v>
      </c>
    </row>
    <row r="115" spans="13:14">
      <c r="M115">
        <v>106</v>
      </c>
      <c r="N115">
        <v>2400</v>
      </c>
    </row>
    <row r="116" spans="13:14">
      <c r="M116">
        <v>107</v>
      </c>
      <c r="N116">
        <v>2400</v>
      </c>
    </row>
    <row r="117" spans="13:14">
      <c r="M117">
        <v>108</v>
      </c>
      <c r="N117">
        <v>2400</v>
      </c>
    </row>
    <row r="118" spans="13:14">
      <c r="M118">
        <v>109</v>
      </c>
      <c r="N118">
        <v>2400</v>
      </c>
    </row>
    <row r="119" spans="13:14">
      <c r="M119">
        <v>110</v>
      </c>
      <c r="N119">
        <v>2400</v>
      </c>
    </row>
    <row r="120" spans="13:14">
      <c r="M120">
        <v>111</v>
      </c>
      <c r="N120">
        <v>2400</v>
      </c>
    </row>
    <row r="121" spans="13:14">
      <c r="M121">
        <v>112</v>
      </c>
      <c r="N121">
        <v>2400</v>
      </c>
    </row>
    <row r="122" spans="13:14">
      <c r="M122">
        <v>113</v>
      </c>
      <c r="N122">
        <v>2400</v>
      </c>
    </row>
    <row r="123" spans="13:14">
      <c r="M123">
        <v>114</v>
      </c>
      <c r="N123">
        <v>2400</v>
      </c>
    </row>
    <row r="124" spans="13:14">
      <c r="M124">
        <v>115</v>
      </c>
      <c r="N124">
        <v>2400</v>
      </c>
    </row>
    <row r="125" spans="13:14">
      <c r="M125">
        <v>116</v>
      </c>
      <c r="N125">
        <v>2400</v>
      </c>
    </row>
    <row r="126" spans="13:14">
      <c r="M126">
        <v>117</v>
      </c>
      <c r="N126">
        <v>2400</v>
      </c>
    </row>
    <row r="127" spans="13:14">
      <c r="M127">
        <v>118</v>
      </c>
      <c r="N127">
        <v>2400</v>
      </c>
    </row>
    <row r="128" spans="13:14">
      <c r="M128">
        <v>119</v>
      </c>
      <c r="N128">
        <v>2400</v>
      </c>
    </row>
    <row r="129" spans="13:14">
      <c r="M129">
        <v>120</v>
      </c>
      <c r="N129">
        <v>2400</v>
      </c>
    </row>
    <row r="130" spans="13:14">
      <c r="M130">
        <v>121</v>
      </c>
      <c r="N130">
        <v>2400</v>
      </c>
    </row>
    <row r="131" spans="13:14">
      <c r="M131">
        <v>122</v>
      </c>
    </row>
    <row r="132" spans="13:14">
      <c r="M132">
        <v>123</v>
      </c>
    </row>
    <row r="133" spans="13:14">
      <c r="M133">
        <v>124</v>
      </c>
    </row>
    <row r="134" spans="13:14">
      <c r="M134">
        <v>125</v>
      </c>
    </row>
    <row r="135" spans="13:14">
      <c r="M135">
        <v>126</v>
      </c>
    </row>
    <row r="136" spans="13:14">
      <c r="M136">
        <v>127</v>
      </c>
    </row>
    <row r="137" spans="13:14">
      <c r="M137">
        <v>128</v>
      </c>
    </row>
    <row r="138" spans="13:14">
      <c r="M138">
        <v>129</v>
      </c>
    </row>
    <row r="139" spans="13:14">
      <c r="M139">
        <v>130</v>
      </c>
    </row>
    <row r="140" spans="13:14">
      <c r="M140">
        <v>131</v>
      </c>
    </row>
    <row r="141" spans="13:14">
      <c r="M141">
        <v>132</v>
      </c>
    </row>
    <row r="142" spans="13:14">
      <c r="M142">
        <v>133</v>
      </c>
    </row>
    <row r="143" spans="13:14">
      <c r="M143">
        <v>134</v>
      </c>
    </row>
    <row r="144" spans="13:14">
      <c r="M144">
        <v>135</v>
      </c>
    </row>
    <row r="145" spans="13:13">
      <c r="M145">
        <v>136</v>
      </c>
    </row>
    <row r="146" spans="13:13">
      <c r="M146">
        <v>137</v>
      </c>
    </row>
    <row r="147" spans="13:13">
      <c r="M147">
        <v>138</v>
      </c>
    </row>
    <row r="148" spans="13:13">
      <c r="M148">
        <v>139</v>
      </c>
    </row>
    <row r="149" spans="13:13">
      <c r="M149">
        <v>140</v>
      </c>
    </row>
    <row r="150" spans="13:13">
      <c r="M150">
        <v>141</v>
      </c>
    </row>
    <row r="151" spans="13:13">
      <c r="M151">
        <v>142</v>
      </c>
    </row>
  </sheetData>
  <mergeCells count="91">
    <mergeCell ref="AJ63:AO63"/>
    <mergeCell ref="AJ66:AM66"/>
    <mergeCell ref="B27:E27"/>
    <mergeCell ref="AC43:AH43"/>
    <mergeCell ref="AJ43:AM43"/>
    <mergeCell ref="AJ40:AO40"/>
    <mergeCell ref="H27:K27"/>
    <mergeCell ref="H28:I28"/>
    <mergeCell ref="H29:I29"/>
    <mergeCell ref="K29:K32"/>
    <mergeCell ref="H30:I30"/>
    <mergeCell ref="H31:I31"/>
    <mergeCell ref="H32:I32"/>
    <mergeCell ref="B35:E35"/>
    <mergeCell ref="B36:C36"/>
    <mergeCell ref="B37:C37"/>
    <mergeCell ref="E37:E40"/>
    <mergeCell ref="B38:C38"/>
    <mergeCell ref="B39:C39"/>
    <mergeCell ref="B40:C40"/>
    <mergeCell ref="B28:C28"/>
    <mergeCell ref="B29:C29"/>
    <mergeCell ref="E29:E32"/>
    <mergeCell ref="B30:C30"/>
    <mergeCell ref="B31:C31"/>
    <mergeCell ref="B32:C32"/>
    <mergeCell ref="L11:L16"/>
    <mergeCell ref="L18:L23"/>
    <mergeCell ref="B19:E19"/>
    <mergeCell ref="B20:C20"/>
    <mergeCell ref="B21:C21"/>
    <mergeCell ref="E21:E24"/>
    <mergeCell ref="B22:C22"/>
    <mergeCell ref="B23:C23"/>
    <mergeCell ref="B24:C24"/>
    <mergeCell ref="H18:K18"/>
    <mergeCell ref="H19:I19"/>
    <mergeCell ref="H20:I20"/>
    <mergeCell ref="K20:K23"/>
    <mergeCell ref="H21:I21"/>
    <mergeCell ref="H22:I22"/>
    <mergeCell ref="H23:I23"/>
    <mergeCell ref="H11:K11"/>
    <mergeCell ref="B8:C8"/>
    <mergeCell ref="E5:E8"/>
    <mergeCell ref="H12:I12"/>
    <mergeCell ref="H13:I13"/>
    <mergeCell ref="K13:K16"/>
    <mergeCell ref="H14:I14"/>
    <mergeCell ref="H15:I15"/>
    <mergeCell ref="H16:I16"/>
    <mergeCell ref="B11:E11"/>
    <mergeCell ref="B12:C12"/>
    <mergeCell ref="B13:C13"/>
    <mergeCell ref="E13:E16"/>
    <mergeCell ref="B14:C14"/>
    <mergeCell ref="B15:C15"/>
    <mergeCell ref="B16:C16"/>
    <mergeCell ref="G37:H37"/>
    <mergeCell ref="G38:H38"/>
    <mergeCell ref="G39:H39"/>
    <mergeCell ref="G40:H40"/>
    <mergeCell ref="B3:E3"/>
    <mergeCell ref="H3:K3"/>
    <mergeCell ref="H4:I4"/>
    <mergeCell ref="H5:I5"/>
    <mergeCell ref="K5:K8"/>
    <mergeCell ref="H6:I6"/>
    <mergeCell ref="H7:I7"/>
    <mergeCell ref="B4:C4"/>
    <mergeCell ref="B5:C5"/>
    <mergeCell ref="B6:C6"/>
    <mergeCell ref="B7:C7"/>
    <mergeCell ref="H8:I8"/>
    <mergeCell ref="G45:H45"/>
    <mergeCell ref="G46:H46"/>
    <mergeCell ref="G41:H41"/>
    <mergeCell ref="G42:H42"/>
    <mergeCell ref="G43:H43"/>
    <mergeCell ref="G44:H44"/>
    <mergeCell ref="P68:T68"/>
    <mergeCell ref="P28:T28"/>
    <mergeCell ref="P33:T33"/>
    <mergeCell ref="P38:T38"/>
    <mergeCell ref="P43:T43"/>
    <mergeCell ref="V43:Z43"/>
    <mergeCell ref="V63:Y63"/>
    <mergeCell ref="P48:T48"/>
    <mergeCell ref="P53:T53"/>
    <mergeCell ref="P58:T58"/>
    <mergeCell ref="P63:T63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9"/>
  <sheetViews>
    <sheetView topLeftCell="A184" workbookViewId="0">
      <selection activeCell="A2" sqref="A2:J204"/>
    </sheetView>
  </sheetViews>
  <sheetFormatPr baseColWidth="10" defaultRowHeight="15"/>
  <cols>
    <col min="10" max="10" width="12" customWidth="1"/>
  </cols>
  <sheetData>
    <row r="1" spans="1:10" ht="15.75" thickBot="1"/>
    <row r="2" spans="1:10" ht="15.75" thickBot="1">
      <c r="A2" s="157" t="s">
        <v>52</v>
      </c>
      <c r="B2" s="155"/>
      <c r="C2" s="130" t="s">
        <v>51</v>
      </c>
      <c r="D2" s="155"/>
      <c r="E2" s="130" t="s">
        <v>53</v>
      </c>
      <c r="F2" s="156"/>
      <c r="G2" s="157" t="s">
        <v>54</v>
      </c>
      <c r="H2" s="156"/>
      <c r="I2" s="157" t="s">
        <v>55</v>
      </c>
      <c r="J2" s="155"/>
    </row>
    <row r="3" spans="1:10">
      <c r="A3" s="158" t="s">
        <v>56</v>
      </c>
      <c r="B3" s="129"/>
      <c r="C3" s="153">
        <v>129058</v>
      </c>
      <c r="D3" s="144"/>
      <c r="E3" s="163">
        <v>104943</v>
      </c>
      <c r="F3" s="129"/>
      <c r="G3" s="163">
        <v>722604</v>
      </c>
      <c r="H3" s="129"/>
      <c r="I3" s="146" t="s">
        <v>57</v>
      </c>
      <c r="J3" s="144"/>
    </row>
    <row r="4" spans="1:10">
      <c r="A4" s="159" t="s">
        <v>58</v>
      </c>
      <c r="B4" s="127"/>
      <c r="C4" s="149">
        <v>129063</v>
      </c>
      <c r="D4" s="127"/>
      <c r="E4" s="149">
        <v>104991</v>
      </c>
      <c r="F4" s="127"/>
      <c r="G4" s="149">
        <v>722605</v>
      </c>
      <c r="H4" s="127"/>
      <c r="I4" s="145" t="s">
        <v>57</v>
      </c>
      <c r="J4" s="127"/>
    </row>
    <row r="5" spans="1:10">
      <c r="A5" s="159" t="s">
        <v>59</v>
      </c>
      <c r="B5" s="127"/>
      <c r="C5" s="149">
        <v>129067</v>
      </c>
      <c r="D5" s="127"/>
      <c r="E5" s="149">
        <v>119982</v>
      </c>
      <c r="F5" s="127"/>
      <c r="G5" s="149">
        <v>722620</v>
      </c>
      <c r="H5" s="127"/>
      <c r="I5" s="145" t="s">
        <v>62</v>
      </c>
      <c r="J5" s="127"/>
    </row>
    <row r="6" spans="1:10">
      <c r="A6" s="159" t="s">
        <v>60</v>
      </c>
      <c r="B6" s="127"/>
      <c r="C6" s="149">
        <v>129076</v>
      </c>
      <c r="D6" s="127"/>
      <c r="E6" s="141">
        <v>120983</v>
      </c>
      <c r="F6" s="127"/>
      <c r="G6" s="149">
        <v>722621</v>
      </c>
      <c r="H6" s="127"/>
      <c r="I6" s="145" t="s">
        <v>62</v>
      </c>
      <c r="J6" s="127"/>
    </row>
    <row r="7" spans="1:10" ht="15.75" thickBot="1">
      <c r="A7" s="161" t="s">
        <v>61</v>
      </c>
      <c r="B7" s="125"/>
      <c r="C7" s="151">
        <v>129067</v>
      </c>
      <c r="D7" s="125"/>
      <c r="E7" s="142">
        <v>119982</v>
      </c>
      <c r="F7" s="125"/>
      <c r="G7" s="142">
        <v>722620</v>
      </c>
      <c r="H7" s="125"/>
      <c r="I7" s="147" t="s">
        <v>62</v>
      </c>
      <c r="J7" s="125"/>
    </row>
    <row r="8" spans="1:10">
      <c r="A8" s="162" t="s">
        <v>63</v>
      </c>
      <c r="B8" s="144"/>
      <c r="C8" s="153">
        <v>140028</v>
      </c>
      <c r="D8" s="144"/>
      <c r="E8" s="148">
        <v>104944</v>
      </c>
      <c r="F8" s="144"/>
      <c r="G8" s="148">
        <v>722604</v>
      </c>
      <c r="H8" s="144"/>
      <c r="I8" s="160" t="s">
        <v>57</v>
      </c>
      <c r="J8" s="129"/>
    </row>
    <row r="9" spans="1:10">
      <c r="A9" s="159" t="s">
        <v>64</v>
      </c>
      <c r="B9" s="127"/>
      <c r="C9" s="145" t="s">
        <v>72</v>
      </c>
      <c r="D9" s="127"/>
      <c r="E9" s="141">
        <v>104994</v>
      </c>
      <c r="F9" s="127"/>
      <c r="G9" s="141">
        <v>722605</v>
      </c>
      <c r="H9" s="127"/>
      <c r="I9" s="145" t="s">
        <v>57</v>
      </c>
      <c r="J9" s="127"/>
    </row>
    <row r="10" spans="1:10">
      <c r="A10" s="159" t="s">
        <v>65</v>
      </c>
      <c r="B10" s="127"/>
      <c r="C10" s="145" t="s">
        <v>73</v>
      </c>
      <c r="D10" s="127"/>
      <c r="E10" s="141">
        <v>119981</v>
      </c>
      <c r="F10" s="127"/>
      <c r="G10" s="141">
        <v>722622</v>
      </c>
      <c r="H10" s="127"/>
      <c r="I10" s="145" t="s">
        <v>62</v>
      </c>
      <c r="J10" s="127"/>
    </row>
    <row r="11" spans="1:10">
      <c r="A11" s="159" t="s">
        <v>66</v>
      </c>
      <c r="B11" s="127"/>
      <c r="C11" s="145" t="s">
        <v>74</v>
      </c>
      <c r="D11" s="127"/>
      <c r="E11" s="141">
        <v>119980</v>
      </c>
      <c r="F11" s="127"/>
      <c r="G11" s="141">
        <v>722620</v>
      </c>
      <c r="H11" s="127"/>
      <c r="I11" s="145" t="s">
        <v>62</v>
      </c>
      <c r="J11" s="127"/>
    </row>
    <row r="12" spans="1:10">
      <c r="A12" s="159" t="s">
        <v>67</v>
      </c>
      <c r="B12" s="127"/>
      <c r="C12" s="145" t="s">
        <v>75</v>
      </c>
      <c r="D12" s="127"/>
      <c r="E12" s="141">
        <v>120982</v>
      </c>
      <c r="F12" s="127"/>
      <c r="G12" s="141">
        <v>722621</v>
      </c>
      <c r="H12" s="127"/>
      <c r="I12" s="145" t="s">
        <v>62</v>
      </c>
      <c r="J12" s="127"/>
    </row>
    <row r="13" spans="1:10">
      <c r="A13" s="159" t="s">
        <v>68</v>
      </c>
      <c r="B13" s="127"/>
      <c r="C13" s="149">
        <v>140063</v>
      </c>
      <c r="D13" s="127"/>
      <c r="E13" s="141">
        <v>119981</v>
      </c>
      <c r="F13" s="127"/>
      <c r="G13" s="141">
        <v>722622</v>
      </c>
      <c r="H13" s="127"/>
      <c r="I13" s="145" t="s">
        <v>62</v>
      </c>
      <c r="J13" s="127"/>
    </row>
    <row r="14" spans="1:10">
      <c r="A14" s="159" t="s">
        <v>69</v>
      </c>
      <c r="B14" s="127"/>
      <c r="C14" s="149">
        <v>140070</v>
      </c>
      <c r="D14" s="127"/>
      <c r="E14" s="141">
        <v>119980</v>
      </c>
      <c r="F14" s="127"/>
      <c r="G14" s="141">
        <v>722620</v>
      </c>
      <c r="H14" s="127"/>
      <c r="I14" s="145" t="s">
        <v>62</v>
      </c>
      <c r="J14" s="127"/>
    </row>
    <row r="15" spans="1:10">
      <c r="A15" s="159" t="s">
        <v>70</v>
      </c>
      <c r="B15" s="127"/>
      <c r="C15" s="149">
        <v>140076</v>
      </c>
      <c r="D15" s="127"/>
      <c r="E15" s="141">
        <v>120982</v>
      </c>
      <c r="F15" s="127"/>
      <c r="G15" s="141">
        <v>722621</v>
      </c>
      <c r="H15" s="127"/>
      <c r="I15" s="145" t="s">
        <v>62</v>
      </c>
      <c r="J15" s="127"/>
    </row>
    <row r="16" spans="1:10" ht="15.75" thickBot="1">
      <c r="A16" s="161" t="s">
        <v>71</v>
      </c>
      <c r="B16" s="125"/>
      <c r="C16" s="151">
        <v>140135</v>
      </c>
      <c r="D16" s="125"/>
      <c r="E16" s="142">
        <v>606961</v>
      </c>
      <c r="F16" s="125"/>
      <c r="G16" s="142">
        <v>722608</v>
      </c>
      <c r="H16" s="125"/>
      <c r="I16" s="147" t="s">
        <v>57</v>
      </c>
      <c r="J16" s="125"/>
    </row>
    <row r="17" spans="1:11">
      <c r="A17" s="162" t="s">
        <v>76</v>
      </c>
      <c r="B17" s="144"/>
      <c r="C17" s="153">
        <v>163136</v>
      </c>
      <c r="D17" s="154"/>
      <c r="E17" s="164">
        <v>111977</v>
      </c>
      <c r="F17" s="129"/>
      <c r="G17" s="163">
        <v>722660</v>
      </c>
      <c r="H17" s="129"/>
      <c r="I17" s="160" t="s">
        <v>57</v>
      </c>
      <c r="J17" s="129"/>
    </row>
    <row r="18" spans="1:11">
      <c r="A18" s="159" t="s">
        <v>77</v>
      </c>
      <c r="B18" s="127"/>
      <c r="C18" s="149">
        <v>163113</v>
      </c>
      <c r="D18" s="150"/>
      <c r="E18" s="141">
        <v>612963</v>
      </c>
      <c r="F18" s="127"/>
      <c r="G18" s="149">
        <v>722661</v>
      </c>
      <c r="H18" s="127"/>
      <c r="I18" s="145" t="s">
        <v>57</v>
      </c>
      <c r="J18" s="127"/>
    </row>
    <row r="19" spans="1:11">
      <c r="A19" s="159" t="s">
        <v>78</v>
      </c>
      <c r="B19" s="127"/>
      <c r="C19" s="149">
        <v>163154</v>
      </c>
      <c r="D19" s="150"/>
      <c r="E19" s="141">
        <v>112942</v>
      </c>
      <c r="F19" s="127"/>
      <c r="G19" s="149">
        <v>722662</v>
      </c>
      <c r="H19" s="127"/>
      <c r="I19" s="145" t="s">
        <v>57</v>
      </c>
      <c r="J19" s="127"/>
    </row>
    <row r="20" spans="1:11">
      <c r="A20" s="159" t="s">
        <v>79</v>
      </c>
      <c r="B20" s="127"/>
      <c r="C20" s="149">
        <v>163157</v>
      </c>
      <c r="D20" s="150"/>
      <c r="E20" s="141">
        <v>112970</v>
      </c>
      <c r="F20" s="127"/>
      <c r="G20" s="149">
        <v>722674</v>
      </c>
      <c r="H20" s="127"/>
      <c r="I20" s="145" t="s">
        <v>57</v>
      </c>
      <c r="J20" s="127"/>
    </row>
    <row r="21" spans="1:11">
      <c r="A21" s="159" t="s">
        <v>80</v>
      </c>
      <c r="B21" s="127"/>
      <c r="C21" s="149">
        <v>163128</v>
      </c>
      <c r="D21" s="150"/>
      <c r="E21" s="141">
        <v>628963</v>
      </c>
      <c r="F21" s="127"/>
      <c r="G21" s="149">
        <v>722673</v>
      </c>
      <c r="H21" s="127"/>
      <c r="I21" s="145" t="s">
        <v>62</v>
      </c>
      <c r="J21" s="127"/>
    </row>
    <row r="22" spans="1:11">
      <c r="A22" s="159" t="s">
        <v>81</v>
      </c>
      <c r="B22" s="127"/>
      <c r="C22" s="149">
        <v>163128</v>
      </c>
      <c r="D22" s="150"/>
      <c r="E22" s="141">
        <v>628963</v>
      </c>
      <c r="F22" s="127"/>
      <c r="G22" s="149">
        <v>722666</v>
      </c>
      <c r="H22" s="127"/>
      <c r="I22" s="145" t="s">
        <v>62</v>
      </c>
      <c r="J22" s="127"/>
    </row>
    <row r="23" spans="1:11">
      <c r="A23" s="159" t="s">
        <v>82</v>
      </c>
      <c r="B23" s="127"/>
      <c r="C23" s="149">
        <v>163172</v>
      </c>
      <c r="D23" s="150"/>
      <c r="E23" s="141">
        <v>113942</v>
      </c>
      <c r="F23" s="127"/>
      <c r="G23" s="149">
        <v>722663</v>
      </c>
      <c r="H23" s="127"/>
      <c r="I23" s="145" t="s">
        <v>62</v>
      </c>
      <c r="J23" s="127"/>
    </row>
    <row r="24" spans="1:11">
      <c r="A24" s="159" t="s">
        <v>83</v>
      </c>
      <c r="B24" s="127"/>
      <c r="C24" s="149">
        <v>163175</v>
      </c>
      <c r="D24" s="150"/>
      <c r="E24" s="141">
        <v>113965</v>
      </c>
      <c r="F24" s="127"/>
      <c r="G24" s="149">
        <v>722666</v>
      </c>
      <c r="H24" s="127"/>
      <c r="I24" s="145" t="s">
        <v>62</v>
      </c>
      <c r="J24" s="127"/>
    </row>
    <row r="25" spans="1:11" ht="15.75" thickBot="1">
      <c r="A25" s="124" t="s">
        <v>84</v>
      </c>
      <c r="B25" s="125"/>
      <c r="C25" s="142">
        <v>163174</v>
      </c>
      <c r="D25" s="125"/>
      <c r="E25" s="151">
        <v>113981</v>
      </c>
      <c r="F25" s="125"/>
      <c r="G25" s="151">
        <v>722666</v>
      </c>
      <c r="H25" s="125"/>
      <c r="I25" s="147" t="s">
        <v>62</v>
      </c>
      <c r="J25" s="125"/>
    </row>
    <row r="26" spans="1:11">
      <c r="A26" s="162" t="s">
        <v>85</v>
      </c>
      <c r="B26" s="144"/>
      <c r="C26" s="148">
        <v>170435</v>
      </c>
      <c r="D26" s="144"/>
      <c r="E26" s="163">
        <v>111946</v>
      </c>
      <c r="F26" s="129"/>
      <c r="G26" s="163">
        <v>722602</v>
      </c>
      <c r="H26" s="129"/>
      <c r="I26" s="160" t="s">
        <v>57</v>
      </c>
      <c r="J26" s="129"/>
    </row>
    <row r="27" spans="1:11">
      <c r="A27" s="159" t="s">
        <v>86</v>
      </c>
      <c r="B27" s="127"/>
      <c r="C27" s="141">
        <v>170444</v>
      </c>
      <c r="D27" s="127"/>
      <c r="E27" s="149">
        <v>11958</v>
      </c>
      <c r="F27" s="127"/>
      <c r="G27" s="149">
        <v>722616</v>
      </c>
      <c r="H27" s="127"/>
      <c r="I27" s="145" t="s">
        <v>57</v>
      </c>
      <c r="J27" s="127"/>
    </row>
    <row r="28" spans="1:11">
      <c r="A28" s="159" t="s">
        <v>87</v>
      </c>
      <c r="B28" s="127"/>
      <c r="C28" s="141">
        <v>170447</v>
      </c>
      <c r="D28" s="127"/>
      <c r="E28" s="149">
        <v>11973</v>
      </c>
      <c r="F28" s="127"/>
      <c r="G28" s="149">
        <v>722605</v>
      </c>
      <c r="H28" s="127"/>
      <c r="I28" s="145" t="s">
        <v>57</v>
      </c>
      <c r="J28" s="127"/>
    </row>
    <row r="29" spans="1:11">
      <c r="A29" s="159" t="s">
        <v>87</v>
      </c>
      <c r="B29" s="127"/>
      <c r="C29" s="141">
        <v>170449</v>
      </c>
      <c r="D29" s="127"/>
      <c r="E29" s="149">
        <v>111983</v>
      </c>
      <c r="F29" s="127"/>
      <c r="G29" s="149">
        <v>722616</v>
      </c>
      <c r="H29" s="127"/>
      <c r="I29" s="145" t="s">
        <v>57</v>
      </c>
      <c r="J29" s="127"/>
    </row>
    <row r="30" spans="1:11" ht="15.75" thickBot="1">
      <c r="A30" s="159" t="s">
        <v>88</v>
      </c>
      <c r="B30" s="127"/>
      <c r="C30" s="165">
        <v>170465</v>
      </c>
      <c r="D30" s="166"/>
      <c r="E30" s="149">
        <v>112947</v>
      </c>
      <c r="F30" s="127"/>
      <c r="G30" s="149">
        <v>722618</v>
      </c>
      <c r="H30" s="127"/>
      <c r="I30" s="145" t="s">
        <v>57</v>
      </c>
      <c r="J30" s="127"/>
    </row>
    <row r="31" spans="1:11" ht="15.75" thickBot="1">
      <c r="A31" s="161" t="s">
        <v>89</v>
      </c>
      <c r="B31" s="152"/>
      <c r="C31" s="167">
        <v>170466</v>
      </c>
      <c r="D31" s="155"/>
      <c r="E31" s="151">
        <v>112947</v>
      </c>
      <c r="F31" s="125"/>
      <c r="G31" s="151">
        <v>722641</v>
      </c>
      <c r="H31" s="125"/>
      <c r="I31" s="147" t="s">
        <v>62</v>
      </c>
      <c r="J31" s="125"/>
    </row>
    <row r="32" spans="1:11">
      <c r="A32" s="162" t="s">
        <v>90</v>
      </c>
      <c r="B32" s="154"/>
      <c r="C32" s="143" t="s">
        <v>92</v>
      </c>
      <c r="D32" s="144"/>
      <c r="E32" s="164">
        <v>604915</v>
      </c>
      <c r="F32" s="129"/>
      <c r="G32" s="163">
        <v>722603</v>
      </c>
      <c r="H32" s="129"/>
      <c r="I32" s="160" t="s">
        <v>57</v>
      </c>
      <c r="J32" s="129"/>
      <c r="K32" s="26"/>
    </row>
    <row r="33" spans="1:10">
      <c r="A33" s="159" t="s">
        <v>91</v>
      </c>
      <c r="B33" s="150"/>
      <c r="C33" s="126" t="s">
        <v>93</v>
      </c>
      <c r="D33" s="127"/>
      <c r="E33" s="141">
        <v>611960</v>
      </c>
      <c r="F33" s="127"/>
      <c r="G33" s="149">
        <v>722603</v>
      </c>
      <c r="H33" s="127"/>
      <c r="I33" s="145" t="s">
        <v>57</v>
      </c>
      <c r="J33" s="127"/>
    </row>
    <row r="34" spans="1:10">
      <c r="A34" s="159" t="s">
        <v>94</v>
      </c>
      <c r="B34" s="150"/>
      <c r="C34" s="126" t="s">
        <v>95</v>
      </c>
      <c r="D34" s="127"/>
      <c r="E34" s="141">
        <v>604910</v>
      </c>
      <c r="F34" s="127"/>
      <c r="G34" s="149">
        <v>722603</v>
      </c>
      <c r="H34" s="127"/>
      <c r="I34" s="145" t="s">
        <v>57</v>
      </c>
      <c r="J34" s="127"/>
    </row>
    <row r="35" spans="1:10">
      <c r="A35" s="159" t="s">
        <v>96</v>
      </c>
      <c r="B35" s="150"/>
      <c r="C35" s="126" t="s">
        <v>97</v>
      </c>
      <c r="D35" s="127"/>
      <c r="E35" s="141">
        <v>611960</v>
      </c>
      <c r="F35" s="127"/>
      <c r="G35" s="149">
        <v>722614</v>
      </c>
      <c r="H35" s="127"/>
      <c r="I35" s="145" t="s">
        <v>57</v>
      </c>
      <c r="J35" s="127"/>
    </row>
    <row r="36" spans="1:10">
      <c r="A36" s="159" t="s">
        <v>98</v>
      </c>
      <c r="B36" s="150"/>
      <c r="C36" s="126" t="s">
        <v>97</v>
      </c>
      <c r="D36" s="127"/>
      <c r="E36" s="141">
        <v>611960</v>
      </c>
      <c r="F36" s="127"/>
      <c r="G36" s="149">
        <v>722699</v>
      </c>
      <c r="H36" s="127"/>
      <c r="I36" s="145" t="s">
        <v>57</v>
      </c>
      <c r="J36" s="127"/>
    </row>
    <row r="37" spans="1:10">
      <c r="A37" s="159" t="s">
        <v>99</v>
      </c>
      <c r="B37" s="150"/>
      <c r="C37" s="126" t="s">
        <v>100</v>
      </c>
      <c r="D37" s="127"/>
      <c r="E37" s="141">
        <v>605960</v>
      </c>
      <c r="F37" s="127"/>
      <c r="G37" s="149">
        <v>722604</v>
      </c>
      <c r="H37" s="127"/>
      <c r="I37" s="145" t="s">
        <v>57</v>
      </c>
      <c r="J37" s="127"/>
    </row>
    <row r="38" spans="1:10">
      <c r="A38" s="159" t="s">
        <v>101</v>
      </c>
      <c r="B38" s="150"/>
      <c r="C38" s="141" t="s">
        <v>102</v>
      </c>
      <c r="D38" s="127"/>
      <c r="E38" s="141">
        <v>111921</v>
      </c>
      <c r="F38" s="127"/>
      <c r="G38" s="149">
        <v>722603</v>
      </c>
      <c r="H38" s="127"/>
      <c r="I38" s="145" t="s">
        <v>57</v>
      </c>
      <c r="J38" s="127"/>
    </row>
    <row r="39" spans="1:10">
      <c r="A39" s="159" t="s">
        <v>103</v>
      </c>
      <c r="B39" s="150"/>
      <c r="C39" s="126" t="s">
        <v>104</v>
      </c>
      <c r="D39" s="127"/>
      <c r="E39" s="141">
        <v>11945</v>
      </c>
      <c r="F39" s="127"/>
      <c r="G39" s="149">
        <v>722602</v>
      </c>
      <c r="H39" s="127"/>
      <c r="I39" s="145" t="s">
        <v>57</v>
      </c>
      <c r="J39" s="127"/>
    </row>
    <row r="40" spans="1:10">
      <c r="A40" s="159" t="s">
        <v>105</v>
      </c>
      <c r="B40" s="150"/>
      <c r="C40" s="126" t="s">
        <v>106</v>
      </c>
      <c r="D40" s="127"/>
      <c r="E40" s="141">
        <v>11974</v>
      </c>
      <c r="F40" s="127"/>
      <c r="G40" s="149">
        <v>722600</v>
      </c>
      <c r="H40" s="127"/>
      <c r="I40" s="145" t="s">
        <v>57</v>
      </c>
      <c r="J40" s="127"/>
    </row>
    <row r="41" spans="1:10">
      <c r="A41" s="159" t="s">
        <v>107</v>
      </c>
      <c r="B41" s="150"/>
      <c r="C41" s="126" t="s">
        <v>108</v>
      </c>
      <c r="D41" s="127"/>
      <c r="E41" s="141">
        <v>111975</v>
      </c>
      <c r="F41" s="127"/>
      <c r="G41" s="149">
        <v>722605</v>
      </c>
      <c r="H41" s="127"/>
      <c r="I41" s="145" t="s">
        <v>57</v>
      </c>
      <c r="J41" s="127"/>
    </row>
    <row r="42" spans="1:10">
      <c r="A42" s="159" t="s">
        <v>110</v>
      </c>
      <c r="B42" s="150"/>
      <c r="C42" s="126" t="s">
        <v>109</v>
      </c>
      <c r="D42" s="127"/>
      <c r="E42" s="141">
        <v>112910</v>
      </c>
      <c r="F42" s="127"/>
      <c r="G42" s="149">
        <v>722609</v>
      </c>
      <c r="H42" s="127"/>
      <c r="I42" s="145" t="s">
        <v>57</v>
      </c>
      <c r="J42" s="127"/>
    </row>
    <row r="43" spans="1:10">
      <c r="A43" s="159" t="s">
        <v>111</v>
      </c>
      <c r="B43" s="150"/>
      <c r="C43" s="141">
        <v>202028</v>
      </c>
      <c r="D43" s="127"/>
      <c r="E43" s="141">
        <v>104941</v>
      </c>
      <c r="F43" s="127"/>
      <c r="G43" s="149">
        <v>722604</v>
      </c>
      <c r="H43" s="127"/>
      <c r="I43" s="145" t="s">
        <v>57</v>
      </c>
      <c r="J43" s="127"/>
    </row>
    <row r="44" spans="1:10">
      <c r="A44" s="159" t="s">
        <v>111</v>
      </c>
      <c r="B44" s="150"/>
      <c r="C44" s="126" t="s">
        <v>112</v>
      </c>
      <c r="D44" s="127"/>
      <c r="E44" s="141">
        <v>112920</v>
      </c>
      <c r="F44" s="127"/>
      <c r="G44" s="149">
        <v>722606</v>
      </c>
      <c r="H44" s="127"/>
      <c r="I44" s="145" t="s">
        <v>57</v>
      </c>
      <c r="J44" s="127"/>
    </row>
    <row r="45" spans="1:10">
      <c r="A45" s="159" t="s">
        <v>113</v>
      </c>
      <c r="B45" s="150"/>
      <c r="C45" s="141">
        <v>202028</v>
      </c>
      <c r="D45" s="127"/>
      <c r="E45" s="141">
        <v>104936</v>
      </c>
      <c r="F45" s="127"/>
      <c r="G45" s="149">
        <v>722629</v>
      </c>
      <c r="H45" s="127"/>
      <c r="I45" s="145" t="s">
        <v>62</v>
      </c>
      <c r="J45" s="127"/>
    </row>
    <row r="46" spans="1:10" ht="15.75" thickBot="1">
      <c r="A46" s="161" t="s">
        <v>114</v>
      </c>
      <c r="B46" s="152"/>
      <c r="C46" s="142">
        <v>202033</v>
      </c>
      <c r="D46" s="125"/>
      <c r="E46" s="142">
        <v>113944</v>
      </c>
      <c r="F46" s="125"/>
      <c r="G46" s="142">
        <v>722631</v>
      </c>
      <c r="H46" s="125"/>
      <c r="I46" s="147" t="s">
        <v>62</v>
      </c>
      <c r="J46" s="125"/>
    </row>
    <row r="47" spans="1:10">
      <c r="A47" s="128" t="s">
        <v>91</v>
      </c>
      <c r="B47" s="129"/>
      <c r="C47" s="164">
        <v>203004</v>
      </c>
      <c r="D47" s="129"/>
      <c r="E47" s="164">
        <v>611962</v>
      </c>
      <c r="F47" s="129"/>
      <c r="G47" s="148">
        <v>722619</v>
      </c>
      <c r="H47" s="144"/>
      <c r="I47" s="128" t="s">
        <v>57</v>
      </c>
      <c r="J47" s="129"/>
    </row>
    <row r="48" spans="1:10">
      <c r="A48" s="159" t="s">
        <v>96</v>
      </c>
      <c r="B48" s="127"/>
      <c r="C48" s="141">
        <v>203006</v>
      </c>
      <c r="D48" s="127"/>
      <c r="E48" s="141">
        <v>611962</v>
      </c>
      <c r="F48" s="127"/>
      <c r="G48" s="141">
        <v>722699</v>
      </c>
      <c r="H48" s="127"/>
      <c r="I48" s="126" t="s">
        <v>57</v>
      </c>
      <c r="J48" s="127"/>
    </row>
    <row r="49" spans="1:10">
      <c r="A49" s="159" t="s">
        <v>91</v>
      </c>
      <c r="B49" s="127"/>
      <c r="C49" s="141">
        <v>203007</v>
      </c>
      <c r="D49" s="127"/>
      <c r="E49" s="141">
        <v>646962</v>
      </c>
      <c r="F49" s="127"/>
      <c r="G49" s="141">
        <v>722699</v>
      </c>
      <c r="H49" s="127"/>
      <c r="I49" s="126" t="s">
        <v>57</v>
      </c>
      <c r="J49" s="127"/>
    </row>
    <row r="50" spans="1:10">
      <c r="A50" s="159" t="s">
        <v>96</v>
      </c>
      <c r="B50" s="127"/>
      <c r="C50" s="141">
        <v>203008</v>
      </c>
      <c r="D50" s="127"/>
      <c r="E50" s="141">
        <v>646962</v>
      </c>
      <c r="F50" s="127"/>
      <c r="G50" s="141">
        <v>722699</v>
      </c>
      <c r="H50" s="127"/>
      <c r="I50" s="126" t="s">
        <v>57</v>
      </c>
      <c r="J50" s="127"/>
    </row>
    <row r="51" spans="1:10">
      <c r="A51" s="159" t="s">
        <v>115</v>
      </c>
      <c r="B51" s="127"/>
      <c r="C51" s="141">
        <v>203016</v>
      </c>
      <c r="D51" s="127"/>
      <c r="E51" s="141">
        <v>612962</v>
      </c>
      <c r="F51" s="127"/>
      <c r="G51" s="141">
        <v>722634</v>
      </c>
      <c r="H51" s="127"/>
      <c r="I51" s="126" t="s">
        <v>62</v>
      </c>
      <c r="J51" s="127"/>
    </row>
    <row r="52" spans="1:10">
      <c r="A52" s="159" t="s">
        <v>116</v>
      </c>
      <c r="B52" s="127"/>
      <c r="C52" s="141">
        <v>203018</v>
      </c>
      <c r="D52" s="127"/>
      <c r="E52" s="141">
        <v>612990</v>
      </c>
      <c r="F52" s="127"/>
      <c r="G52" s="141">
        <v>722642</v>
      </c>
      <c r="H52" s="127"/>
      <c r="I52" s="126" t="s">
        <v>62</v>
      </c>
      <c r="J52" s="127"/>
    </row>
    <row r="53" spans="1:10">
      <c r="A53" s="159" t="s">
        <v>117</v>
      </c>
      <c r="B53" s="127"/>
      <c r="C53" s="141">
        <v>203035</v>
      </c>
      <c r="D53" s="127"/>
      <c r="E53" s="141">
        <v>111951</v>
      </c>
      <c r="F53" s="127"/>
      <c r="G53" s="141">
        <v>722602</v>
      </c>
      <c r="H53" s="127"/>
      <c r="I53" s="126" t="s">
        <v>57</v>
      </c>
      <c r="J53" s="127"/>
    </row>
    <row r="54" spans="1:10">
      <c r="A54" s="159" t="s">
        <v>118</v>
      </c>
      <c r="B54" s="127"/>
      <c r="C54" s="141">
        <v>203040</v>
      </c>
      <c r="D54" s="127"/>
      <c r="E54" s="141">
        <v>271948</v>
      </c>
      <c r="F54" s="127"/>
      <c r="G54" s="141">
        <v>722695</v>
      </c>
      <c r="H54" s="127"/>
      <c r="I54" s="126" t="s">
        <v>57</v>
      </c>
      <c r="J54" s="127"/>
    </row>
    <row r="55" spans="1:10">
      <c r="A55" s="159" t="s">
        <v>119</v>
      </c>
      <c r="B55" s="127"/>
      <c r="C55" s="141">
        <v>203042</v>
      </c>
      <c r="D55" s="127"/>
      <c r="E55" s="141">
        <v>271940</v>
      </c>
      <c r="F55" s="127"/>
      <c r="G55" s="141">
        <v>722695</v>
      </c>
      <c r="H55" s="127"/>
      <c r="I55" s="126" t="s">
        <v>57</v>
      </c>
      <c r="J55" s="127"/>
    </row>
    <row r="56" spans="1:10">
      <c r="A56" s="159" t="s">
        <v>120</v>
      </c>
      <c r="B56" s="127"/>
      <c r="C56" s="141">
        <v>203045</v>
      </c>
      <c r="D56" s="127"/>
      <c r="E56" s="141">
        <v>111955</v>
      </c>
      <c r="F56" s="127"/>
      <c r="G56" s="141">
        <v>722695</v>
      </c>
      <c r="H56" s="127"/>
      <c r="I56" s="126" t="s">
        <v>57</v>
      </c>
      <c r="J56" s="127"/>
    </row>
    <row r="57" spans="1:10">
      <c r="A57" s="159" t="s">
        <v>119</v>
      </c>
      <c r="B57" s="127"/>
      <c r="C57" s="141">
        <v>203045</v>
      </c>
      <c r="D57" s="127"/>
      <c r="E57" s="141">
        <v>111955</v>
      </c>
      <c r="F57" s="127"/>
      <c r="G57" s="141">
        <v>722616</v>
      </c>
      <c r="H57" s="127"/>
      <c r="I57" s="126" t="s">
        <v>57</v>
      </c>
      <c r="J57" s="127"/>
    </row>
    <row r="58" spans="1:10">
      <c r="A58" s="159" t="s">
        <v>121</v>
      </c>
      <c r="B58" s="127"/>
      <c r="C58" s="141">
        <v>203046</v>
      </c>
      <c r="D58" s="127"/>
      <c r="E58" s="141">
        <v>271946</v>
      </c>
      <c r="F58" s="127"/>
      <c r="G58" s="141">
        <v>722695</v>
      </c>
      <c r="H58" s="127"/>
      <c r="I58" s="126" t="s">
        <v>57</v>
      </c>
      <c r="J58" s="127"/>
    </row>
    <row r="59" spans="1:10">
      <c r="A59" s="159" t="s">
        <v>110</v>
      </c>
      <c r="B59" s="127"/>
      <c r="C59" s="141">
        <v>203061</v>
      </c>
      <c r="D59" s="127"/>
      <c r="E59" s="141">
        <v>112912</v>
      </c>
      <c r="F59" s="127"/>
      <c r="G59" s="141">
        <v>722696</v>
      </c>
      <c r="H59" s="127"/>
      <c r="I59" s="126" t="s">
        <v>57</v>
      </c>
      <c r="J59" s="127"/>
    </row>
    <row r="60" spans="1:10">
      <c r="A60" s="159" t="s">
        <v>122</v>
      </c>
      <c r="B60" s="127"/>
      <c r="C60" s="141">
        <v>203064</v>
      </c>
      <c r="D60" s="127"/>
      <c r="E60" s="141">
        <v>112946</v>
      </c>
      <c r="F60" s="127"/>
      <c r="G60" s="141">
        <v>722618</v>
      </c>
      <c r="H60" s="127"/>
      <c r="I60" s="126" t="s">
        <v>57</v>
      </c>
      <c r="J60" s="127"/>
    </row>
    <row r="61" spans="1:10">
      <c r="A61" s="159" t="s">
        <v>123</v>
      </c>
      <c r="B61" s="127"/>
      <c r="C61" s="141">
        <v>203065</v>
      </c>
      <c r="D61" s="127"/>
      <c r="E61" s="141">
        <v>112961</v>
      </c>
      <c r="F61" s="127"/>
      <c r="G61" s="141">
        <v>722633</v>
      </c>
      <c r="H61" s="127"/>
      <c r="I61" s="126" t="s">
        <v>62</v>
      </c>
      <c r="J61" s="127"/>
    </row>
    <row r="62" spans="1:10">
      <c r="A62" s="159" t="s">
        <v>124</v>
      </c>
      <c r="B62" s="127"/>
      <c r="C62" s="141">
        <v>203081</v>
      </c>
      <c r="D62" s="127"/>
      <c r="E62" s="141">
        <v>112916</v>
      </c>
      <c r="F62" s="127"/>
      <c r="G62" s="141">
        <v>722667</v>
      </c>
      <c r="H62" s="127"/>
      <c r="I62" s="126" t="s">
        <v>57</v>
      </c>
      <c r="J62" s="127"/>
    </row>
    <row r="63" spans="1:10">
      <c r="A63" s="159" t="s">
        <v>125</v>
      </c>
      <c r="B63" s="127"/>
      <c r="C63" s="141">
        <v>203084</v>
      </c>
      <c r="D63" s="127"/>
      <c r="E63" s="141">
        <v>112953</v>
      </c>
      <c r="F63" s="127"/>
      <c r="G63" s="141">
        <v>722668</v>
      </c>
      <c r="H63" s="127"/>
      <c r="I63" s="126" t="s">
        <v>62</v>
      </c>
      <c r="J63" s="127"/>
    </row>
    <row r="64" spans="1:10">
      <c r="A64" s="159" t="s">
        <v>91</v>
      </c>
      <c r="B64" s="127"/>
      <c r="C64" s="141">
        <v>203204</v>
      </c>
      <c r="D64" s="127"/>
      <c r="E64" s="141">
        <v>611962</v>
      </c>
      <c r="F64" s="127"/>
      <c r="G64" s="141">
        <v>722619</v>
      </c>
      <c r="H64" s="127"/>
      <c r="I64" s="126" t="s">
        <v>57</v>
      </c>
      <c r="J64" s="127"/>
    </row>
    <row r="65" spans="1:10">
      <c r="A65" s="159" t="s">
        <v>96</v>
      </c>
      <c r="B65" s="127"/>
      <c r="C65" s="141">
        <v>203206</v>
      </c>
      <c r="D65" s="127"/>
      <c r="E65" s="141">
        <v>611962</v>
      </c>
      <c r="F65" s="127"/>
      <c r="G65" s="141">
        <v>722699</v>
      </c>
      <c r="H65" s="127"/>
      <c r="I65" s="126" t="s">
        <v>57</v>
      </c>
      <c r="J65" s="127"/>
    </row>
    <row r="66" spans="1:10">
      <c r="A66" s="159" t="s">
        <v>91</v>
      </c>
      <c r="B66" s="127"/>
      <c r="C66" s="141">
        <v>203207</v>
      </c>
      <c r="D66" s="127"/>
      <c r="E66" s="141">
        <v>646962</v>
      </c>
      <c r="F66" s="127"/>
      <c r="G66" s="141">
        <v>722699</v>
      </c>
      <c r="H66" s="127"/>
      <c r="I66" s="126" t="s">
        <v>57</v>
      </c>
      <c r="J66" s="127"/>
    </row>
    <row r="67" spans="1:10">
      <c r="A67" s="159" t="s">
        <v>96</v>
      </c>
      <c r="B67" s="127"/>
      <c r="C67" s="141">
        <v>203208</v>
      </c>
      <c r="D67" s="127"/>
      <c r="E67" s="141">
        <v>646962</v>
      </c>
      <c r="F67" s="127"/>
      <c r="G67" s="141">
        <v>722699</v>
      </c>
      <c r="H67" s="127"/>
      <c r="I67" s="126" t="s">
        <v>57</v>
      </c>
      <c r="J67" s="127"/>
    </row>
    <row r="68" spans="1:10">
      <c r="A68" s="159" t="s">
        <v>115</v>
      </c>
      <c r="B68" s="127"/>
      <c r="C68" s="141">
        <v>203216</v>
      </c>
      <c r="D68" s="127"/>
      <c r="E68" s="141">
        <v>612962</v>
      </c>
      <c r="F68" s="127"/>
      <c r="G68" s="141">
        <v>722634</v>
      </c>
      <c r="H68" s="127"/>
      <c r="I68" s="126" t="s">
        <v>62</v>
      </c>
      <c r="J68" s="127"/>
    </row>
    <row r="69" spans="1:10">
      <c r="A69" s="159" t="s">
        <v>116</v>
      </c>
      <c r="B69" s="127"/>
      <c r="C69" s="141">
        <v>203218</v>
      </c>
      <c r="D69" s="127"/>
      <c r="E69" s="141">
        <v>612990</v>
      </c>
      <c r="F69" s="127"/>
      <c r="G69" s="141">
        <v>722642</v>
      </c>
      <c r="H69" s="127"/>
      <c r="I69" s="126" t="s">
        <v>62</v>
      </c>
      <c r="J69" s="127"/>
    </row>
    <row r="70" spans="1:10">
      <c r="A70" s="159" t="s">
        <v>101</v>
      </c>
      <c r="B70" s="127"/>
      <c r="C70" s="141">
        <v>203235</v>
      </c>
      <c r="D70" s="127"/>
      <c r="E70" s="141">
        <v>11951</v>
      </c>
      <c r="F70" s="127"/>
      <c r="G70" s="141">
        <v>722602</v>
      </c>
      <c r="H70" s="127"/>
      <c r="I70" s="126" t="s">
        <v>57</v>
      </c>
      <c r="J70" s="127"/>
    </row>
    <row r="71" spans="1:10">
      <c r="A71" s="159" t="s">
        <v>119</v>
      </c>
      <c r="B71" s="127"/>
      <c r="C71" s="141">
        <v>203242</v>
      </c>
      <c r="D71" s="127"/>
      <c r="E71" s="141">
        <v>271940</v>
      </c>
      <c r="F71" s="127"/>
      <c r="G71" s="141">
        <v>722695</v>
      </c>
      <c r="H71" s="127"/>
      <c r="I71" s="126" t="s">
        <v>57</v>
      </c>
      <c r="J71" s="127"/>
    </row>
    <row r="72" spans="1:10">
      <c r="A72" s="159" t="s">
        <v>126</v>
      </c>
      <c r="B72" s="127"/>
      <c r="C72" s="141">
        <v>203243</v>
      </c>
      <c r="D72" s="127"/>
      <c r="E72" s="141">
        <v>271942</v>
      </c>
      <c r="F72" s="127"/>
      <c r="G72" s="141">
        <v>722695</v>
      </c>
      <c r="H72" s="127"/>
      <c r="I72" s="126" t="s">
        <v>57</v>
      </c>
      <c r="J72" s="127"/>
    </row>
    <row r="73" spans="1:10">
      <c r="A73" s="159" t="s">
        <v>119</v>
      </c>
      <c r="B73" s="127"/>
      <c r="C73" s="141">
        <v>203245</v>
      </c>
      <c r="D73" s="127"/>
      <c r="E73" s="141">
        <v>111955</v>
      </c>
      <c r="F73" s="127"/>
      <c r="G73" s="141">
        <v>722602</v>
      </c>
      <c r="H73" s="127"/>
      <c r="I73" s="126" t="s">
        <v>57</v>
      </c>
      <c r="J73" s="127"/>
    </row>
    <row r="74" spans="1:10">
      <c r="A74" s="159" t="s">
        <v>121</v>
      </c>
      <c r="B74" s="127"/>
      <c r="C74" s="141">
        <v>203246</v>
      </c>
      <c r="D74" s="127"/>
      <c r="E74" s="141">
        <v>271946</v>
      </c>
      <c r="F74" s="127"/>
      <c r="G74" s="141">
        <v>722695</v>
      </c>
      <c r="H74" s="127"/>
      <c r="I74" s="126" t="s">
        <v>57</v>
      </c>
      <c r="J74" s="127"/>
    </row>
    <row r="75" spans="1:10">
      <c r="A75" s="159" t="s">
        <v>127</v>
      </c>
      <c r="B75" s="127"/>
      <c r="C75" s="141">
        <v>203261</v>
      </c>
      <c r="D75" s="127"/>
      <c r="E75" s="141">
        <v>112912</v>
      </c>
      <c r="F75" s="127"/>
      <c r="G75" s="141">
        <v>722698</v>
      </c>
      <c r="H75" s="127"/>
      <c r="I75" s="126" t="s">
        <v>57</v>
      </c>
      <c r="J75" s="127"/>
    </row>
    <row r="76" spans="1:10">
      <c r="A76" s="159" t="s">
        <v>122</v>
      </c>
      <c r="B76" s="127"/>
      <c r="C76" s="141">
        <v>203264</v>
      </c>
      <c r="D76" s="127"/>
      <c r="E76" s="141">
        <v>112946</v>
      </c>
      <c r="F76" s="127"/>
      <c r="G76" s="141">
        <v>722633</v>
      </c>
      <c r="H76" s="127"/>
      <c r="I76" s="126" t="s">
        <v>62</v>
      </c>
      <c r="J76" s="127"/>
    </row>
    <row r="77" spans="1:10">
      <c r="A77" s="159" t="s">
        <v>123</v>
      </c>
      <c r="B77" s="127"/>
      <c r="C77" s="141">
        <v>203265</v>
      </c>
      <c r="D77" s="127"/>
      <c r="E77" s="141">
        <v>112961</v>
      </c>
      <c r="F77" s="127"/>
      <c r="G77" s="141">
        <v>722633</v>
      </c>
      <c r="H77" s="127"/>
      <c r="I77" s="126" t="s">
        <v>62</v>
      </c>
      <c r="J77" s="127"/>
    </row>
    <row r="78" spans="1:10">
      <c r="A78" s="159" t="s">
        <v>124</v>
      </c>
      <c r="B78" s="127"/>
      <c r="C78" s="141">
        <v>203281</v>
      </c>
      <c r="D78" s="127"/>
      <c r="E78" s="141">
        <v>112916</v>
      </c>
      <c r="F78" s="127"/>
      <c r="G78" s="141">
        <v>722667</v>
      </c>
      <c r="H78" s="127"/>
      <c r="I78" s="126" t="s">
        <v>57</v>
      </c>
      <c r="J78" s="127"/>
    </row>
    <row r="79" spans="1:10">
      <c r="A79" s="159" t="s">
        <v>125</v>
      </c>
      <c r="B79" s="127"/>
      <c r="C79" s="141">
        <v>203284</v>
      </c>
      <c r="D79" s="127"/>
      <c r="E79" s="141">
        <v>112953</v>
      </c>
      <c r="F79" s="127"/>
      <c r="G79" s="141">
        <v>722668</v>
      </c>
      <c r="H79" s="127"/>
      <c r="I79" s="126" t="s">
        <v>62</v>
      </c>
      <c r="J79" s="127"/>
    </row>
    <row r="80" spans="1:10">
      <c r="A80" s="159" t="s">
        <v>96</v>
      </c>
      <c r="B80" s="127"/>
      <c r="C80" s="141">
        <v>203706</v>
      </c>
      <c r="D80" s="127"/>
      <c r="E80" s="141">
        <v>611962</v>
      </c>
      <c r="F80" s="127"/>
      <c r="G80" s="141">
        <v>722699</v>
      </c>
      <c r="H80" s="127"/>
      <c r="I80" s="126" t="s">
        <v>57</v>
      </c>
      <c r="J80" s="127"/>
    </row>
    <row r="81" spans="1:11">
      <c r="A81" s="159" t="s">
        <v>91</v>
      </c>
      <c r="B81" s="127"/>
      <c r="C81" s="141">
        <v>203707</v>
      </c>
      <c r="D81" s="127"/>
      <c r="E81" s="141">
        <v>646962</v>
      </c>
      <c r="F81" s="127"/>
      <c r="G81" s="141">
        <v>722699</v>
      </c>
      <c r="H81" s="127"/>
      <c r="I81" s="126" t="s">
        <v>57</v>
      </c>
      <c r="J81" s="127"/>
    </row>
    <row r="82" spans="1:11">
      <c r="A82" s="159" t="s">
        <v>128</v>
      </c>
      <c r="B82" s="127"/>
      <c r="C82" s="141">
        <v>203708</v>
      </c>
      <c r="D82" s="127"/>
      <c r="E82" s="141">
        <v>646962</v>
      </c>
      <c r="F82" s="127"/>
      <c r="G82" s="141">
        <v>722699</v>
      </c>
      <c r="H82" s="127"/>
      <c r="I82" s="126" t="s">
        <v>57</v>
      </c>
      <c r="J82" s="127"/>
    </row>
    <row r="83" spans="1:11">
      <c r="A83" s="159" t="s">
        <v>116</v>
      </c>
      <c r="B83" s="127"/>
      <c r="C83" s="141">
        <v>203718</v>
      </c>
      <c r="D83" s="127"/>
      <c r="E83" s="141">
        <v>612990</v>
      </c>
      <c r="F83" s="127"/>
      <c r="G83" s="141">
        <v>722642</v>
      </c>
      <c r="H83" s="127"/>
      <c r="I83" s="126" t="s">
        <v>62</v>
      </c>
      <c r="J83" s="127"/>
    </row>
    <row r="84" spans="1:11">
      <c r="A84" s="159" t="s">
        <v>129</v>
      </c>
      <c r="B84" s="127"/>
      <c r="C84" s="141">
        <v>203735</v>
      </c>
      <c r="D84" s="127"/>
      <c r="E84" s="141">
        <v>11951</v>
      </c>
      <c r="F84" s="127"/>
      <c r="G84" s="141">
        <v>722602</v>
      </c>
      <c r="H84" s="127"/>
      <c r="I84" s="126" t="s">
        <v>57</v>
      </c>
      <c r="J84" s="127"/>
    </row>
    <row r="85" spans="1:11">
      <c r="A85" s="159" t="s">
        <v>118</v>
      </c>
      <c r="B85" s="127"/>
      <c r="C85" s="141">
        <v>203740</v>
      </c>
      <c r="D85" s="127"/>
      <c r="E85" s="141">
        <v>271948</v>
      </c>
      <c r="F85" s="127"/>
      <c r="G85" s="141">
        <v>722695</v>
      </c>
      <c r="H85" s="127"/>
      <c r="I85" s="126" t="s">
        <v>57</v>
      </c>
      <c r="J85" s="127"/>
    </row>
    <row r="86" spans="1:11">
      <c r="A86" s="159" t="s">
        <v>119</v>
      </c>
      <c r="B86" s="127"/>
      <c r="C86" s="141">
        <v>203742</v>
      </c>
      <c r="D86" s="127"/>
      <c r="E86" s="141">
        <v>271940</v>
      </c>
      <c r="F86" s="127"/>
      <c r="G86" s="141">
        <v>722695</v>
      </c>
      <c r="H86" s="127"/>
      <c r="I86" s="126" t="s">
        <v>57</v>
      </c>
      <c r="J86" s="127"/>
    </row>
    <row r="87" spans="1:11">
      <c r="A87" s="159" t="s">
        <v>130</v>
      </c>
      <c r="B87" s="127"/>
      <c r="C87" s="141">
        <v>203743</v>
      </c>
      <c r="D87" s="127"/>
      <c r="E87" s="141">
        <v>271942</v>
      </c>
      <c r="F87" s="127"/>
      <c r="G87" s="141" t="s">
        <v>131</v>
      </c>
      <c r="H87" s="127"/>
      <c r="I87" s="126" t="s">
        <v>57</v>
      </c>
      <c r="J87" s="127"/>
    </row>
    <row r="88" spans="1:11">
      <c r="A88" s="159" t="s">
        <v>119</v>
      </c>
      <c r="B88" s="127"/>
      <c r="C88" s="141">
        <v>203745</v>
      </c>
      <c r="D88" s="127"/>
      <c r="E88" s="141">
        <v>111955</v>
      </c>
      <c r="F88" s="127"/>
      <c r="G88" s="141">
        <v>722616</v>
      </c>
      <c r="H88" s="127"/>
      <c r="I88" s="126" t="s">
        <v>57</v>
      </c>
      <c r="J88" s="127"/>
    </row>
    <row r="89" spans="1:11">
      <c r="A89" s="159" t="s">
        <v>121</v>
      </c>
      <c r="B89" s="127"/>
      <c r="C89" s="141">
        <v>203746</v>
      </c>
      <c r="D89" s="127"/>
      <c r="E89" s="141">
        <v>271946</v>
      </c>
      <c r="F89" s="127"/>
      <c r="G89" s="141">
        <v>722695</v>
      </c>
      <c r="H89" s="127"/>
      <c r="I89" s="126" t="s">
        <v>57</v>
      </c>
      <c r="J89" s="127"/>
      <c r="K89" s="15"/>
    </row>
    <row r="90" spans="1:11">
      <c r="A90" s="159" t="s">
        <v>118</v>
      </c>
      <c r="B90" s="127"/>
      <c r="C90" s="141">
        <v>203747</v>
      </c>
      <c r="D90" s="127"/>
      <c r="E90" s="141">
        <v>111981</v>
      </c>
      <c r="F90" s="127"/>
      <c r="G90" s="141">
        <v>722616</v>
      </c>
      <c r="H90" s="127"/>
      <c r="I90" s="126" t="s">
        <v>57</v>
      </c>
      <c r="J90" s="127"/>
    </row>
    <row r="91" spans="1:11" ht="15.75" thickBot="1">
      <c r="A91" s="161" t="s">
        <v>122</v>
      </c>
      <c r="B91" s="125"/>
      <c r="C91" s="142">
        <v>203764</v>
      </c>
      <c r="D91" s="125"/>
      <c r="E91" s="142">
        <v>112946</v>
      </c>
      <c r="F91" s="125"/>
      <c r="G91" s="142">
        <v>722618</v>
      </c>
      <c r="H91" s="125"/>
      <c r="I91" s="124" t="s">
        <v>62</v>
      </c>
      <c r="J91" s="125"/>
    </row>
    <row r="92" spans="1:11">
      <c r="A92" s="128" t="s">
        <v>132</v>
      </c>
      <c r="B92" s="129"/>
      <c r="C92" s="128" t="s">
        <v>133</v>
      </c>
      <c r="D92" s="129"/>
      <c r="E92" s="153">
        <v>111945</v>
      </c>
      <c r="F92" s="154"/>
      <c r="G92" s="164">
        <v>722602</v>
      </c>
      <c r="H92" s="129"/>
      <c r="I92" s="160" t="s">
        <v>57</v>
      </c>
      <c r="J92" s="129"/>
    </row>
    <row r="93" spans="1:11">
      <c r="A93" s="126" t="s">
        <v>134</v>
      </c>
      <c r="B93" s="127"/>
      <c r="C93" s="126" t="s">
        <v>135</v>
      </c>
      <c r="D93" s="127"/>
      <c r="E93" s="149">
        <v>111944</v>
      </c>
      <c r="F93" s="150"/>
      <c r="G93" s="141">
        <v>722605</v>
      </c>
      <c r="H93" s="127"/>
      <c r="I93" s="145" t="s">
        <v>57</v>
      </c>
      <c r="J93" s="127"/>
    </row>
    <row r="94" spans="1:11">
      <c r="A94" s="126" t="s">
        <v>136</v>
      </c>
      <c r="B94" s="127"/>
      <c r="C94" s="126" t="s">
        <v>137</v>
      </c>
      <c r="D94" s="127"/>
      <c r="E94" s="149">
        <v>111975</v>
      </c>
      <c r="F94" s="150"/>
      <c r="G94" s="141">
        <v>722605</v>
      </c>
      <c r="H94" s="127"/>
      <c r="I94" s="145" t="s">
        <v>57</v>
      </c>
      <c r="J94" s="127"/>
    </row>
    <row r="95" spans="1:11">
      <c r="A95" s="126" t="s">
        <v>138</v>
      </c>
      <c r="B95" s="127"/>
      <c r="C95" s="126" t="s">
        <v>139</v>
      </c>
      <c r="D95" s="127"/>
      <c r="E95" s="149">
        <v>112940</v>
      </c>
      <c r="F95" s="150"/>
      <c r="G95" s="126" t="s">
        <v>140</v>
      </c>
      <c r="H95" s="127"/>
      <c r="I95" s="145" t="s">
        <v>244</v>
      </c>
      <c r="J95" s="127"/>
    </row>
    <row r="96" spans="1:11">
      <c r="A96" s="126" t="s">
        <v>141</v>
      </c>
      <c r="B96" s="127"/>
      <c r="C96" s="126" t="s">
        <v>142</v>
      </c>
      <c r="D96" s="127"/>
      <c r="E96" s="149">
        <v>113943</v>
      </c>
      <c r="F96" s="150"/>
      <c r="G96" s="141">
        <v>722632</v>
      </c>
      <c r="H96" s="127"/>
      <c r="I96" s="145" t="s">
        <v>62</v>
      </c>
      <c r="J96" s="127"/>
    </row>
    <row r="97" spans="1:10" ht="15.75" thickBot="1">
      <c r="A97" s="124" t="s">
        <v>143</v>
      </c>
      <c r="B97" s="125"/>
      <c r="C97" s="142">
        <v>208374</v>
      </c>
      <c r="D97" s="125"/>
      <c r="E97" s="151">
        <v>113984</v>
      </c>
      <c r="F97" s="152"/>
      <c r="G97" s="142">
        <v>722636</v>
      </c>
      <c r="H97" s="125"/>
      <c r="I97" s="124" t="s">
        <v>62</v>
      </c>
      <c r="J97" s="125"/>
    </row>
    <row r="98" spans="1:10">
      <c r="A98" s="143" t="s">
        <v>144</v>
      </c>
      <c r="B98" s="144"/>
      <c r="C98" s="148">
        <v>209316</v>
      </c>
      <c r="D98" s="144"/>
      <c r="E98" s="153">
        <v>612967</v>
      </c>
      <c r="F98" s="154"/>
      <c r="G98" s="148">
        <v>722634</v>
      </c>
      <c r="H98" s="144"/>
      <c r="I98" s="146" t="s">
        <v>62</v>
      </c>
      <c r="J98" s="144"/>
    </row>
    <row r="99" spans="1:10">
      <c r="A99" s="126" t="s">
        <v>145</v>
      </c>
      <c r="B99" s="127"/>
      <c r="C99" s="141">
        <v>209342</v>
      </c>
      <c r="D99" s="127"/>
      <c r="E99" s="149">
        <v>271940</v>
      </c>
      <c r="F99" s="150"/>
      <c r="G99" s="141">
        <v>722695</v>
      </c>
      <c r="H99" s="127"/>
      <c r="I99" s="145" t="s">
        <v>57</v>
      </c>
      <c r="J99" s="127"/>
    </row>
    <row r="100" spans="1:10">
      <c r="A100" s="126" t="s">
        <v>145</v>
      </c>
      <c r="B100" s="127"/>
      <c r="C100" s="141">
        <v>209343</v>
      </c>
      <c r="D100" s="127"/>
      <c r="E100" s="149">
        <v>271942</v>
      </c>
      <c r="F100" s="150"/>
      <c r="G100" s="141">
        <v>722695</v>
      </c>
      <c r="H100" s="127"/>
      <c r="I100" s="145" t="s">
        <v>57</v>
      </c>
      <c r="J100" s="127"/>
    </row>
    <row r="101" spans="1:10">
      <c r="A101" s="126" t="s">
        <v>146</v>
      </c>
      <c r="B101" s="127"/>
      <c r="C101" s="141">
        <v>209361</v>
      </c>
      <c r="D101" s="127"/>
      <c r="E101" s="149">
        <v>112912</v>
      </c>
      <c r="F101" s="150"/>
      <c r="G101" s="141">
        <v>722696</v>
      </c>
      <c r="H101" s="127"/>
      <c r="I101" s="145" t="s">
        <v>57</v>
      </c>
      <c r="J101" s="127"/>
    </row>
    <row r="102" spans="1:10">
      <c r="A102" s="126" t="s">
        <v>138</v>
      </c>
      <c r="B102" s="127"/>
      <c r="C102" s="141">
        <v>209365</v>
      </c>
      <c r="D102" s="127"/>
      <c r="E102" s="149">
        <v>112955</v>
      </c>
      <c r="F102" s="150"/>
      <c r="G102" s="141">
        <v>722618</v>
      </c>
      <c r="H102" s="127"/>
      <c r="I102" s="145" t="s">
        <v>62</v>
      </c>
      <c r="J102" s="127"/>
    </row>
    <row r="103" spans="1:10">
      <c r="A103" s="126" t="s">
        <v>147</v>
      </c>
      <c r="B103" s="127"/>
      <c r="C103" s="141">
        <v>209375</v>
      </c>
      <c r="D103" s="127"/>
      <c r="E103" s="149">
        <v>113968</v>
      </c>
      <c r="F103" s="150"/>
      <c r="G103" s="141">
        <v>722633</v>
      </c>
      <c r="H103" s="127"/>
      <c r="I103" s="145" t="s">
        <v>62</v>
      </c>
      <c r="J103" s="127"/>
    </row>
    <row r="104" spans="1:10">
      <c r="A104" s="126" t="s">
        <v>143</v>
      </c>
      <c r="B104" s="127"/>
      <c r="C104" s="141">
        <v>209376</v>
      </c>
      <c r="D104" s="127"/>
      <c r="E104" s="149">
        <v>113987</v>
      </c>
      <c r="F104" s="150"/>
      <c r="G104" s="141">
        <v>722636</v>
      </c>
      <c r="H104" s="127"/>
      <c r="I104" s="145" t="s">
        <v>62</v>
      </c>
      <c r="J104" s="127"/>
    </row>
    <row r="105" spans="1:10">
      <c r="A105" s="126" t="s">
        <v>148</v>
      </c>
      <c r="B105" s="127"/>
      <c r="C105" s="141">
        <v>209442</v>
      </c>
      <c r="D105" s="127"/>
      <c r="E105" s="149">
        <v>271940</v>
      </c>
      <c r="F105" s="150"/>
      <c r="G105" s="141">
        <v>722695</v>
      </c>
      <c r="H105" s="127"/>
      <c r="I105" s="145" t="s">
        <v>57</v>
      </c>
      <c r="J105" s="127"/>
    </row>
    <row r="106" spans="1:10">
      <c r="A106" s="126" t="s">
        <v>148</v>
      </c>
      <c r="B106" s="127"/>
      <c r="C106" s="141">
        <v>209443</v>
      </c>
      <c r="D106" s="127"/>
      <c r="E106" s="149">
        <v>271942</v>
      </c>
      <c r="F106" s="150"/>
      <c r="G106" s="141">
        <v>722695</v>
      </c>
      <c r="H106" s="127"/>
      <c r="I106" s="145" t="s">
        <v>57</v>
      </c>
      <c r="J106" s="127"/>
    </row>
    <row r="107" spans="1:10">
      <c r="A107" s="126" t="s">
        <v>149</v>
      </c>
      <c r="B107" s="127"/>
      <c r="C107" s="141">
        <v>209461</v>
      </c>
      <c r="D107" s="127"/>
      <c r="E107" s="149">
        <v>112912</v>
      </c>
      <c r="F107" s="150"/>
      <c r="G107" s="141">
        <v>722696</v>
      </c>
      <c r="H107" s="127"/>
      <c r="I107" s="145" t="s">
        <v>57</v>
      </c>
      <c r="J107" s="127"/>
    </row>
    <row r="108" spans="1:10">
      <c r="A108" s="126" t="s">
        <v>150</v>
      </c>
      <c r="B108" s="127"/>
      <c r="C108" s="141">
        <v>209465</v>
      </c>
      <c r="D108" s="127"/>
      <c r="E108" s="149">
        <v>112955</v>
      </c>
      <c r="F108" s="150"/>
      <c r="G108" s="141">
        <v>722618</v>
      </c>
      <c r="H108" s="127"/>
      <c r="I108" s="145" t="s">
        <v>57</v>
      </c>
      <c r="J108" s="127"/>
    </row>
    <row r="109" spans="1:10">
      <c r="A109" s="126" t="s">
        <v>151</v>
      </c>
      <c r="B109" s="127"/>
      <c r="C109" s="141">
        <v>209475</v>
      </c>
      <c r="D109" s="127"/>
      <c r="E109" s="149">
        <v>113968</v>
      </c>
      <c r="F109" s="150"/>
      <c r="G109" s="141">
        <v>722633</v>
      </c>
      <c r="H109" s="127"/>
      <c r="I109" s="145" t="s">
        <v>62</v>
      </c>
      <c r="J109" s="127"/>
    </row>
    <row r="110" spans="1:10" ht="15.75" thickBot="1">
      <c r="A110" s="124" t="s">
        <v>152</v>
      </c>
      <c r="B110" s="125"/>
      <c r="C110" s="142">
        <v>209476</v>
      </c>
      <c r="D110" s="125"/>
      <c r="E110" s="151">
        <v>113987</v>
      </c>
      <c r="F110" s="152"/>
      <c r="G110" s="142">
        <v>722636</v>
      </c>
      <c r="H110" s="125"/>
      <c r="I110" s="124" t="s">
        <v>62</v>
      </c>
      <c r="J110" s="125"/>
    </row>
    <row r="111" spans="1:10">
      <c r="A111" s="143" t="s">
        <v>153</v>
      </c>
      <c r="B111" s="144"/>
      <c r="C111" s="143" t="s">
        <v>154</v>
      </c>
      <c r="D111" s="144"/>
      <c r="E111" s="153">
        <v>111942</v>
      </c>
      <c r="F111" s="154"/>
      <c r="G111" s="148">
        <v>722602</v>
      </c>
      <c r="H111" s="144"/>
      <c r="I111" s="146" t="s">
        <v>57</v>
      </c>
      <c r="J111" s="144"/>
    </row>
    <row r="112" spans="1:10">
      <c r="A112" s="126" t="s">
        <v>155</v>
      </c>
      <c r="B112" s="127"/>
      <c r="C112" s="126" t="s">
        <v>156</v>
      </c>
      <c r="D112" s="127"/>
      <c r="E112" s="149">
        <v>111957</v>
      </c>
      <c r="F112" s="150"/>
      <c r="G112" s="141">
        <v>722616</v>
      </c>
      <c r="H112" s="127"/>
      <c r="I112" s="145" t="s">
        <v>57</v>
      </c>
      <c r="J112" s="127"/>
    </row>
    <row r="113" spans="1:11">
      <c r="A113" s="126" t="s">
        <v>157</v>
      </c>
      <c r="B113" s="127"/>
      <c r="C113" s="141">
        <v>210007</v>
      </c>
      <c r="D113" s="127"/>
      <c r="E113" s="149">
        <v>611961</v>
      </c>
      <c r="F113" s="150"/>
      <c r="G113" s="141">
        <v>722699</v>
      </c>
      <c r="H113" s="127"/>
      <c r="I113" s="145" t="s">
        <v>57</v>
      </c>
      <c r="J113" s="127"/>
    </row>
    <row r="114" spans="1:11">
      <c r="A114" s="126" t="s">
        <v>158</v>
      </c>
      <c r="B114" s="127"/>
      <c r="C114" s="141">
        <v>210004</v>
      </c>
      <c r="D114" s="127"/>
      <c r="E114" s="149">
        <v>604912</v>
      </c>
      <c r="F114" s="150"/>
      <c r="G114" s="141">
        <v>722603</v>
      </c>
      <c r="H114" s="127"/>
      <c r="I114" s="145" t="s">
        <v>57</v>
      </c>
      <c r="J114" s="127"/>
    </row>
    <row r="115" spans="1:11">
      <c r="A115" s="126" t="s">
        <v>159</v>
      </c>
      <c r="B115" s="127"/>
      <c r="C115" s="126" t="s">
        <v>160</v>
      </c>
      <c r="D115" s="127"/>
      <c r="E115" s="149">
        <v>611961</v>
      </c>
      <c r="F115" s="150"/>
      <c r="G115" s="141">
        <v>722699</v>
      </c>
      <c r="H115" s="127"/>
      <c r="I115" s="145" t="s">
        <v>57</v>
      </c>
      <c r="J115" s="127"/>
    </row>
    <row r="116" spans="1:11">
      <c r="A116" s="126" t="s">
        <v>161</v>
      </c>
      <c r="B116" s="127"/>
      <c r="C116" s="126" t="s">
        <v>162</v>
      </c>
      <c r="D116" s="127"/>
      <c r="E116" s="149">
        <v>111970</v>
      </c>
      <c r="F116" s="150"/>
      <c r="G116" s="141">
        <v>722600</v>
      </c>
      <c r="H116" s="127"/>
      <c r="I116" s="145" t="s">
        <v>57</v>
      </c>
      <c r="J116" s="127"/>
    </row>
    <row r="117" spans="1:11">
      <c r="A117" s="126" t="s">
        <v>163</v>
      </c>
      <c r="B117" s="127"/>
      <c r="C117" s="126" t="s">
        <v>164</v>
      </c>
      <c r="D117" s="127"/>
      <c r="E117" s="149">
        <v>112911</v>
      </c>
      <c r="F117" s="150"/>
      <c r="G117" s="141">
        <v>722609</v>
      </c>
      <c r="H117" s="127"/>
      <c r="I117" s="145" t="s">
        <v>57</v>
      </c>
      <c r="J117" s="127"/>
    </row>
    <row r="118" spans="1:11">
      <c r="A118" s="126" t="s">
        <v>165</v>
      </c>
      <c r="B118" s="127"/>
      <c r="C118" s="126" t="s">
        <v>166</v>
      </c>
      <c r="D118" s="127"/>
      <c r="E118" s="149">
        <v>612961</v>
      </c>
      <c r="F118" s="150"/>
      <c r="G118" s="141">
        <v>722634</v>
      </c>
      <c r="H118" s="127"/>
      <c r="I118" s="145" t="s">
        <v>62</v>
      </c>
      <c r="J118" s="127"/>
    </row>
    <row r="119" spans="1:11">
      <c r="A119" s="126" t="s">
        <v>167</v>
      </c>
      <c r="B119" s="127"/>
      <c r="C119" s="141">
        <v>210053</v>
      </c>
      <c r="D119" s="127"/>
      <c r="E119" s="149">
        <v>104945</v>
      </c>
      <c r="F119" s="150"/>
      <c r="G119" s="141">
        <v>722424</v>
      </c>
      <c r="H119" s="127"/>
      <c r="I119" s="145" t="s">
        <v>57</v>
      </c>
      <c r="J119" s="127"/>
    </row>
    <row r="120" spans="1:11">
      <c r="A120" s="126" t="s">
        <v>167</v>
      </c>
      <c r="B120" s="127"/>
      <c r="C120" s="141">
        <v>210063</v>
      </c>
      <c r="D120" s="127"/>
      <c r="E120" s="149">
        <v>112921</v>
      </c>
      <c r="F120" s="150"/>
      <c r="G120" s="141">
        <v>722606</v>
      </c>
      <c r="H120" s="127"/>
      <c r="I120" s="145" t="s">
        <v>57</v>
      </c>
      <c r="J120" s="127"/>
      <c r="K120" s="15"/>
    </row>
    <row r="121" spans="1:11">
      <c r="A121" s="126" t="s">
        <v>167</v>
      </c>
      <c r="B121" s="127"/>
      <c r="C121" s="141">
        <v>210063</v>
      </c>
      <c r="D121" s="127"/>
      <c r="E121" s="149">
        <v>112921</v>
      </c>
      <c r="F121" s="150"/>
      <c r="G121" s="141">
        <v>722606</v>
      </c>
      <c r="H121" s="127"/>
      <c r="I121" s="145" t="s">
        <v>57</v>
      </c>
      <c r="J121" s="127"/>
      <c r="K121" s="15"/>
    </row>
    <row r="122" spans="1:11">
      <c r="A122" s="126" t="s">
        <v>168</v>
      </c>
      <c r="B122" s="127"/>
      <c r="C122" s="126" t="s">
        <v>169</v>
      </c>
      <c r="D122" s="127"/>
      <c r="E122" s="149">
        <v>112921</v>
      </c>
      <c r="F122" s="150"/>
      <c r="G122" s="141">
        <v>722665</v>
      </c>
      <c r="H122" s="127"/>
      <c r="I122" s="145" t="s">
        <v>57</v>
      </c>
      <c r="J122" s="127"/>
    </row>
    <row r="123" spans="1:11">
      <c r="A123" s="126" t="s">
        <v>170</v>
      </c>
      <c r="B123" s="127"/>
      <c r="C123" s="126" t="s">
        <v>171</v>
      </c>
      <c r="D123" s="127"/>
      <c r="E123" s="149">
        <v>602982</v>
      </c>
      <c r="F123" s="150"/>
      <c r="G123" s="141">
        <v>722613</v>
      </c>
      <c r="H123" s="127"/>
      <c r="I123" s="145" t="s">
        <v>57</v>
      </c>
      <c r="J123" s="127"/>
    </row>
    <row r="124" spans="1:11">
      <c r="A124" s="126" t="s">
        <v>172</v>
      </c>
      <c r="B124" s="127"/>
      <c r="C124" s="126" t="s">
        <v>173</v>
      </c>
      <c r="D124" s="127"/>
      <c r="E124" s="149">
        <v>606962</v>
      </c>
      <c r="F124" s="150"/>
      <c r="G124" s="141">
        <v>722608</v>
      </c>
      <c r="H124" s="127"/>
      <c r="I124" s="145" t="s">
        <v>57</v>
      </c>
      <c r="J124" s="127"/>
    </row>
    <row r="125" spans="1:11">
      <c r="A125" s="126" t="s">
        <v>172</v>
      </c>
      <c r="B125" s="127"/>
      <c r="C125" s="126" t="s">
        <v>174</v>
      </c>
      <c r="D125" s="127"/>
      <c r="E125" s="149">
        <v>606962</v>
      </c>
      <c r="F125" s="150"/>
      <c r="G125" s="141">
        <v>722608</v>
      </c>
      <c r="H125" s="127"/>
      <c r="I125" s="145" t="s">
        <v>57</v>
      </c>
      <c r="J125" s="127"/>
    </row>
    <row r="126" spans="1:11">
      <c r="A126" s="126" t="s">
        <v>175</v>
      </c>
      <c r="B126" s="127"/>
      <c r="C126" s="126" t="s">
        <v>176</v>
      </c>
      <c r="D126" s="127"/>
      <c r="E126" s="149">
        <v>112941</v>
      </c>
      <c r="F126" s="150"/>
      <c r="G126" s="141">
        <v>722607</v>
      </c>
      <c r="H126" s="127"/>
      <c r="I126" s="145" t="s">
        <v>57</v>
      </c>
      <c r="J126" s="127"/>
    </row>
    <row r="127" spans="1:11">
      <c r="A127" s="126" t="s">
        <v>177</v>
      </c>
      <c r="B127" s="127"/>
      <c r="C127" s="126" t="s">
        <v>178</v>
      </c>
      <c r="D127" s="127"/>
      <c r="E127" s="149">
        <v>112941</v>
      </c>
      <c r="F127" s="150"/>
      <c r="G127" s="141">
        <v>722664</v>
      </c>
      <c r="H127" s="127"/>
      <c r="I127" s="145" t="s">
        <v>57</v>
      </c>
      <c r="J127" s="127"/>
    </row>
    <row r="128" spans="1:11">
      <c r="A128" s="126" t="s">
        <v>179</v>
      </c>
      <c r="B128" s="127"/>
      <c r="C128" s="141">
        <v>210055</v>
      </c>
      <c r="D128" s="127"/>
      <c r="E128" s="149">
        <v>104995</v>
      </c>
      <c r="F128" s="150"/>
      <c r="G128" s="141">
        <v>722629</v>
      </c>
      <c r="H128" s="127"/>
      <c r="I128" s="145" t="s">
        <v>62</v>
      </c>
      <c r="J128" s="127"/>
    </row>
    <row r="129" spans="1:10">
      <c r="A129" s="126" t="s">
        <v>180</v>
      </c>
      <c r="B129" s="127"/>
      <c r="C129" s="126" t="s">
        <v>181</v>
      </c>
      <c r="D129" s="127"/>
      <c r="E129" s="149">
        <v>113940</v>
      </c>
      <c r="F129" s="150"/>
      <c r="G129" s="141">
        <v>722669</v>
      </c>
      <c r="H129" s="127"/>
      <c r="I129" s="145" t="s">
        <v>62</v>
      </c>
      <c r="J129" s="127"/>
    </row>
    <row r="130" spans="1:10">
      <c r="A130" s="126" t="s">
        <v>182</v>
      </c>
      <c r="B130" s="127"/>
      <c r="C130" s="126" t="s">
        <v>183</v>
      </c>
      <c r="D130" s="127"/>
      <c r="E130" s="149">
        <v>119985</v>
      </c>
      <c r="F130" s="150"/>
      <c r="G130" s="141">
        <v>722625</v>
      </c>
      <c r="H130" s="127"/>
      <c r="I130" s="145" t="s">
        <v>62</v>
      </c>
      <c r="J130" s="127"/>
    </row>
    <row r="131" spans="1:10">
      <c r="A131" s="126" t="s">
        <v>184</v>
      </c>
      <c r="B131" s="127"/>
      <c r="C131" s="126" t="s">
        <v>185</v>
      </c>
      <c r="D131" s="127"/>
      <c r="E131" s="149">
        <v>113940</v>
      </c>
      <c r="F131" s="150"/>
      <c r="G131" s="141">
        <v>722623</v>
      </c>
      <c r="H131" s="127"/>
      <c r="I131" s="145" t="s">
        <v>62</v>
      </c>
      <c r="J131" s="127"/>
    </row>
    <row r="132" spans="1:10">
      <c r="A132" s="126" t="s">
        <v>186</v>
      </c>
      <c r="B132" s="127"/>
      <c r="C132" s="141">
        <v>210072</v>
      </c>
      <c r="D132" s="127"/>
      <c r="E132" s="149">
        <v>119980</v>
      </c>
      <c r="F132" s="150"/>
      <c r="G132" s="141">
        <v>722627</v>
      </c>
      <c r="H132" s="127"/>
      <c r="I132" s="145" t="s">
        <v>62</v>
      </c>
      <c r="J132" s="127"/>
    </row>
    <row r="133" spans="1:10" ht="15.75" thickBot="1">
      <c r="A133" s="124" t="s">
        <v>187</v>
      </c>
      <c r="B133" s="125"/>
      <c r="C133" s="124" t="s">
        <v>188</v>
      </c>
      <c r="D133" s="125"/>
      <c r="E133" s="151">
        <v>113980</v>
      </c>
      <c r="F133" s="152"/>
      <c r="G133" s="124" t="s">
        <v>189</v>
      </c>
      <c r="H133" s="125"/>
      <c r="I133" s="124" t="s">
        <v>62</v>
      </c>
      <c r="J133" s="125"/>
    </row>
    <row r="134" spans="1:10">
      <c r="A134" s="143" t="s">
        <v>157</v>
      </c>
      <c r="B134" s="144"/>
      <c r="C134" s="143" t="s">
        <v>190</v>
      </c>
      <c r="D134" s="144"/>
      <c r="E134" s="153">
        <v>46951</v>
      </c>
      <c r="F134" s="154"/>
      <c r="G134" s="148">
        <v>722699</v>
      </c>
      <c r="H134" s="144"/>
      <c r="I134" s="146" t="s">
        <v>57</v>
      </c>
      <c r="J134" s="144"/>
    </row>
    <row r="135" spans="1:10">
      <c r="A135" s="126" t="s">
        <v>159</v>
      </c>
      <c r="B135" s="127"/>
      <c r="C135" s="141">
        <v>211006</v>
      </c>
      <c r="D135" s="127"/>
      <c r="E135" s="149">
        <v>646961</v>
      </c>
      <c r="F135" s="150"/>
      <c r="G135" s="141">
        <v>722699</v>
      </c>
      <c r="H135" s="127"/>
      <c r="I135" s="145" t="s">
        <v>57</v>
      </c>
      <c r="J135" s="127"/>
    </row>
    <row r="136" spans="1:10">
      <c r="A136" s="126" t="s">
        <v>165</v>
      </c>
      <c r="B136" s="127"/>
      <c r="C136" s="141">
        <v>211016</v>
      </c>
      <c r="D136" s="127"/>
      <c r="E136" s="149">
        <v>647961</v>
      </c>
      <c r="F136" s="150"/>
      <c r="G136" s="141">
        <v>722640</v>
      </c>
      <c r="H136" s="127"/>
      <c r="I136" s="145" t="s">
        <v>62</v>
      </c>
      <c r="J136" s="127"/>
    </row>
    <row r="137" spans="1:10">
      <c r="A137" s="126" t="s">
        <v>191</v>
      </c>
      <c r="B137" s="127"/>
      <c r="C137" s="141">
        <v>211026</v>
      </c>
      <c r="D137" s="127"/>
      <c r="E137" s="149">
        <v>648961</v>
      </c>
      <c r="F137" s="150"/>
      <c r="G137" s="141">
        <v>722626</v>
      </c>
      <c r="H137" s="127"/>
      <c r="I137" s="145" t="s">
        <v>62</v>
      </c>
      <c r="J137" s="127"/>
    </row>
    <row r="138" spans="1:10">
      <c r="A138" s="126" t="s">
        <v>192</v>
      </c>
      <c r="B138" s="127"/>
      <c r="C138" s="141">
        <v>211028</v>
      </c>
      <c r="D138" s="127"/>
      <c r="E138" s="149">
        <v>628961</v>
      </c>
      <c r="F138" s="150"/>
      <c r="G138" s="141">
        <v>722639</v>
      </c>
      <c r="H138" s="127"/>
      <c r="I138" s="145" t="s">
        <v>62</v>
      </c>
      <c r="J138" s="127"/>
    </row>
    <row r="139" spans="1:10">
      <c r="A139" s="126" t="s">
        <v>155</v>
      </c>
      <c r="B139" s="127"/>
      <c r="C139" s="141">
        <v>211042</v>
      </c>
      <c r="D139" s="127"/>
      <c r="E139" s="149">
        <v>271941</v>
      </c>
      <c r="F139" s="150"/>
      <c r="G139" s="141">
        <v>722695</v>
      </c>
      <c r="H139" s="127"/>
      <c r="I139" s="145" t="s">
        <v>57</v>
      </c>
      <c r="J139" s="127"/>
    </row>
    <row r="140" spans="1:10">
      <c r="A140" s="126" t="s">
        <v>193</v>
      </c>
      <c r="B140" s="127"/>
      <c r="C140" s="141">
        <v>211043</v>
      </c>
      <c r="D140" s="127"/>
      <c r="E140" s="149">
        <v>271943</v>
      </c>
      <c r="F140" s="150"/>
      <c r="G140" s="141">
        <v>722695</v>
      </c>
      <c r="H140" s="127"/>
      <c r="I140" s="145" t="s">
        <v>57</v>
      </c>
      <c r="J140" s="127"/>
    </row>
    <row r="141" spans="1:10">
      <c r="A141" s="126" t="s">
        <v>194</v>
      </c>
      <c r="B141" s="127"/>
      <c r="C141" s="141">
        <v>211061</v>
      </c>
      <c r="D141" s="127"/>
      <c r="E141" s="149">
        <v>112913</v>
      </c>
      <c r="F141" s="150"/>
      <c r="G141" s="141">
        <v>722696</v>
      </c>
      <c r="H141" s="127"/>
      <c r="I141" s="145" t="s">
        <v>57</v>
      </c>
      <c r="J141" s="127"/>
    </row>
    <row r="142" spans="1:10">
      <c r="A142" s="126" t="s">
        <v>175</v>
      </c>
      <c r="B142" s="127"/>
      <c r="C142" s="141">
        <v>211065</v>
      </c>
      <c r="D142" s="127"/>
      <c r="E142" s="149">
        <v>112949</v>
      </c>
      <c r="F142" s="150"/>
      <c r="G142" s="141">
        <v>722618</v>
      </c>
      <c r="H142" s="127"/>
      <c r="I142" s="145" t="s">
        <v>57</v>
      </c>
      <c r="J142" s="127"/>
    </row>
    <row r="143" spans="1:10">
      <c r="A143" s="126" t="s">
        <v>195</v>
      </c>
      <c r="B143" s="127"/>
      <c r="C143" s="141">
        <v>211070</v>
      </c>
      <c r="D143" s="127"/>
      <c r="E143" s="149">
        <v>113967</v>
      </c>
      <c r="F143" s="150"/>
      <c r="G143" s="141">
        <v>722633</v>
      </c>
      <c r="H143" s="127"/>
      <c r="I143" s="145" t="s">
        <v>62</v>
      </c>
      <c r="J143" s="127"/>
    </row>
    <row r="144" spans="1:10">
      <c r="A144" s="126" t="s">
        <v>196</v>
      </c>
      <c r="B144" s="127"/>
      <c r="C144" s="141">
        <v>211076</v>
      </c>
      <c r="D144" s="127"/>
      <c r="E144" s="149">
        <v>113990</v>
      </c>
      <c r="F144" s="150"/>
      <c r="G144" s="141">
        <v>722643</v>
      </c>
      <c r="H144" s="127"/>
      <c r="I144" s="145" t="s">
        <v>62</v>
      </c>
      <c r="J144" s="127"/>
    </row>
    <row r="145" spans="1:10">
      <c r="A145" s="126" t="s">
        <v>197</v>
      </c>
      <c r="B145" s="127"/>
      <c r="C145" s="141">
        <v>211080</v>
      </c>
      <c r="D145" s="127"/>
      <c r="E145" s="149">
        <v>112917</v>
      </c>
      <c r="F145" s="150"/>
      <c r="G145" s="141">
        <v>722667</v>
      </c>
      <c r="H145" s="127"/>
      <c r="I145" s="145" t="s">
        <v>57</v>
      </c>
      <c r="J145" s="127"/>
    </row>
    <row r="146" spans="1:10">
      <c r="A146" s="126" t="s">
        <v>198</v>
      </c>
      <c r="B146" s="127"/>
      <c r="C146" s="141">
        <v>211082</v>
      </c>
      <c r="D146" s="127"/>
      <c r="E146" s="149">
        <v>112954</v>
      </c>
      <c r="F146" s="150"/>
      <c r="G146" s="141">
        <v>722668</v>
      </c>
      <c r="H146" s="127"/>
      <c r="I146" s="145" t="s">
        <v>62</v>
      </c>
      <c r="J146" s="127"/>
    </row>
    <row r="147" spans="1:10">
      <c r="A147" s="126" t="s">
        <v>199</v>
      </c>
      <c r="B147" s="127"/>
      <c r="C147" s="141">
        <v>211083</v>
      </c>
      <c r="D147" s="127"/>
      <c r="E147" s="149">
        <v>113969</v>
      </c>
      <c r="F147" s="150"/>
      <c r="G147" s="141">
        <v>722672</v>
      </c>
      <c r="H147" s="127"/>
      <c r="I147" s="145" t="s">
        <v>62</v>
      </c>
      <c r="J147" s="127"/>
    </row>
    <row r="148" spans="1:10">
      <c r="A148" s="126" t="s">
        <v>159</v>
      </c>
      <c r="B148" s="127"/>
      <c r="C148" s="141">
        <v>211206</v>
      </c>
      <c r="D148" s="127"/>
      <c r="E148" s="149">
        <v>646961</v>
      </c>
      <c r="F148" s="150"/>
      <c r="G148" s="141">
        <v>722699</v>
      </c>
      <c r="H148" s="127"/>
      <c r="I148" s="145" t="s">
        <v>57</v>
      </c>
      <c r="J148" s="127"/>
    </row>
    <row r="149" spans="1:10">
      <c r="A149" s="126" t="s">
        <v>165</v>
      </c>
      <c r="B149" s="127"/>
      <c r="C149" s="141">
        <v>211216</v>
      </c>
      <c r="D149" s="127"/>
      <c r="E149" s="149">
        <v>647961</v>
      </c>
      <c r="F149" s="150"/>
      <c r="G149" s="141">
        <v>722640</v>
      </c>
      <c r="H149" s="127"/>
      <c r="I149" s="145" t="s">
        <v>62</v>
      </c>
      <c r="J149" s="127"/>
    </row>
    <row r="150" spans="1:10">
      <c r="A150" s="126" t="s">
        <v>191</v>
      </c>
      <c r="B150" s="127"/>
      <c r="C150" s="141">
        <v>211226</v>
      </c>
      <c r="D150" s="127"/>
      <c r="E150" s="149">
        <v>648961</v>
      </c>
      <c r="F150" s="150"/>
      <c r="G150" s="141">
        <v>722626</v>
      </c>
      <c r="H150" s="127"/>
      <c r="I150" s="145" t="s">
        <v>62</v>
      </c>
      <c r="J150" s="127"/>
    </row>
    <row r="151" spans="1:10">
      <c r="A151" s="126" t="s">
        <v>155</v>
      </c>
      <c r="B151" s="127"/>
      <c r="C151" s="141">
        <v>211242</v>
      </c>
      <c r="D151" s="127"/>
      <c r="E151" s="149">
        <v>271941</v>
      </c>
      <c r="F151" s="150"/>
      <c r="G151" s="141">
        <v>722695</v>
      </c>
      <c r="H151" s="127"/>
      <c r="I151" s="145" t="s">
        <v>57</v>
      </c>
      <c r="J151" s="127"/>
    </row>
    <row r="152" spans="1:10">
      <c r="A152" s="126" t="s">
        <v>155</v>
      </c>
      <c r="B152" s="127"/>
      <c r="C152" s="141">
        <v>211243</v>
      </c>
      <c r="D152" s="127"/>
      <c r="E152" s="149">
        <v>271943</v>
      </c>
      <c r="F152" s="150"/>
      <c r="G152" s="141">
        <v>722695</v>
      </c>
      <c r="H152" s="127"/>
      <c r="I152" s="145" t="s">
        <v>57</v>
      </c>
      <c r="J152" s="127"/>
    </row>
    <row r="153" spans="1:10">
      <c r="A153" s="126" t="s">
        <v>194</v>
      </c>
      <c r="B153" s="127"/>
      <c r="C153" s="141">
        <v>211261</v>
      </c>
      <c r="D153" s="127"/>
      <c r="E153" s="149">
        <v>112913</v>
      </c>
      <c r="F153" s="150"/>
      <c r="G153" s="141">
        <v>722696</v>
      </c>
      <c r="H153" s="127"/>
      <c r="I153" s="145" t="s">
        <v>57</v>
      </c>
      <c r="J153" s="127"/>
    </row>
    <row r="154" spans="1:10">
      <c r="A154" s="126" t="s">
        <v>175</v>
      </c>
      <c r="B154" s="127"/>
      <c r="C154" s="141">
        <v>211265</v>
      </c>
      <c r="D154" s="127"/>
      <c r="E154" s="149">
        <v>112949</v>
      </c>
      <c r="F154" s="150"/>
      <c r="G154" s="141">
        <v>722618</v>
      </c>
      <c r="H154" s="127"/>
      <c r="I154" s="145" t="s">
        <v>62</v>
      </c>
      <c r="J154" s="127"/>
    </row>
    <row r="155" spans="1:10">
      <c r="A155" s="126" t="s">
        <v>200</v>
      </c>
      <c r="B155" s="127"/>
      <c r="C155" s="141">
        <v>211270</v>
      </c>
      <c r="D155" s="127"/>
      <c r="E155" s="149">
        <v>113967</v>
      </c>
      <c r="F155" s="150"/>
      <c r="G155" s="141">
        <v>722633</v>
      </c>
      <c r="H155" s="127"/>
      <c r="I155" s="145" t="s">
        <v>62</v>
      </c>
      <c r="J155" s="127"/>
    </row>
    <row r="156" spans="1:10">
      <c r="A156" s="126" t="s">
        <v>201</v>
      </c>
      <c r="B156" s="127"/>
      <c r="C156" s="141">
        <v>211276</v>
      </c>
      <c r="D156" s="127"/>
      <c r="E156" s="149">
        <v>113990</v>
      </c>
      <c r="F156" s="150"/>
      <c r="G156" s="141">
        <v>722643</v>
      </c>
      <c r="H156" s="127"/>
      <c r="I156" s="145" t="s">
        <v>62</v>
      </c>
      <c r="J156" s="127"/>
    </row>
    <row r="157" spans="1:10">
      <c r="A157" s="126" t="s">
        <v>202</v>
      </c>
      <c r="B157" s="127"/>
      <c r="C157" s="141">
        <v>211280</v>
      </c>
      <c r="D157" s="127"/>
      <c r="E157" s="149">
        <v>112917</v>
      </c>
      <c r="F157" s="150"/>
      <c r="G157" s="141">
        <v>722667</v>
      </c>
      <c r="H157" s="127"/>
      <c r="I157" s="145" t="s">
        <v>57</v>
      </c>
      <c r="J157" s="127"/>
    </row>
    <row r="158" spans="1:10">
      <c r="A158" s="126" t="s">
        <v>198</v>
      </c>
      <c r="B158" s="127"/>
      <c r="C158" s="141">
        <v>211282</v>
      </c>
      <c r="D158" s="127"/>
      <c r="E158" s="149">
        <v>112954</v>
      </c>
      <c r="F158" s="150"/>
      <c r="G158" s="141">
        <v>722668</v>
      </c>
      <c r="H158" s="127"/>
      <c r="I158" s="145" t="s">
        <v>62</v>
      </c>
      <c r="J158" s="127"/>
    </row>
    <row r="159" spans="1:10">
      <c r="A159" s="126" t="s">
        <v>203</v>
      </c>
      <c r="B159" s="127"/>
      <c r="C159" s="141">
        <v>211283</v>
      </c>
      <c r="D159" s="127"/>
      <c r="E159" s="149">
        <v>113969</v>
      </c>
      <c r="F159" s="150"/>
      <c r="G159" s="141">
        <v>722672</v>
      </c>
      <c r="H159" s="127"/>
      <c r="I159" s="145" t="s">
        <v>62</v>
      </c>
      <c r="J159" s="127"/>
    </row>
    <row r="160" spans="1:10">
      <c r="A160" s="126" t="s">
        <v>159</v>
      </c>
      <c r="B160" s="127"/>
      <c r="C160" s="141">
        <v>211606</v>
      </c>
      <c r="D160" s="127"/>
      <c r="E160" s="149">
        <v>646961</v>
      </c>
      <c r="F160" s="150"/>
      <c r="G160" s="141">
        <v>722699</v>
      </c>
      <c r="H160" s="127"/>
      <c r="I160" s="145" t="s">
        <v>57</v>
      </c>
      <c r="J160" s="127"/>
    </row>
    <row r="161" spans="1:10" ht="15.75" thickBot="1">
      <c r="A161" s="124" t="s">
        <v>165</v>
      </c>
      <c r="B161" s="125"/>
      <c r="C161" s="142">
        <v>211616</v>
      </c>
      <c r="D161" s="125"/>
      <c r="E161" s="151">
        <v>647961</v>
      </c>
      <c r="F161" s="152"/>
      <c r="G161" s="142">
        <v>722640</v>
      </c>
      <c r="H161" s="125"/>
      <c r="I161" s="124" t="s">
        <v>62</v>
      </c>
      <c r="J161" s="125"/>
    </row>
    <row r="162" spans="1:10">
      <c r="A162" s="143" t="s">
        <v>204</v>
      </c>
      <c r="B162" s="144"/>
      <c r="C162" s="148">
        <v>215375</v>
      </c>
      <c r="D162" s="144"/>
      <c r="E162" s="153">
        <v>113960</v>
      </c>
      <c r="F162" s="154"/>
      <c r="G162" s="148">
        <v>722633</v>
      </c>
      <c r="H162" s="144"/>
      <c r="I162" s="146" t="s">
        <v>62</v>
      </c>
      <c r="J162" s="144"/>
    </row>
    <row r="163" spans="1:10">
      <c r="A163" s="126" t="s">
        <v>205</v>
      </c>
      <c r="B163" s="127"/>
      <c r="C163" s="141">
        <v>215373</v>
      </c>
      <c r="D163" s="127"/>
      <c r="E163" s="149">
        <v>113986</v>
      </c>
      <c r="F163" s="150"/>
      <c r="G163" s="141">
        <v>722636</v>
      </c>
      <c r="H163" s="127"/>
      <c r="I163" s="145" t="s">
        <v>62</v>
      </c>
      <c r="J163" s="127"/>
    </row>
    <row r="164" spans="1:10">
      <c r="A164" s="126" t="s">
        <v>206</v>
      </c>
      <c r="B164" s="127"/>
      <c r="C164" s="141">
        <v>215374</v>
      </c>
      <c r="D164" s="127"/>
      <c r="E164" s="149">
        <v>113991</v>
      </c>
      <c r="F164" s="150"/>
      <c r="G164" s="141">
        <v>722643</v>
      </c>
      <c r="H164" s="127"/>
      <c r="I164" s="145" t="s">
        <v>62</v>
      </c>
      <c r="J164" s="127"/>
    </row>
    <row r="165" spans="1:10">
      <c r="A165" s="126" t="s">
        <v>207</v>
      </c>
      <c r="B165" s="127"/>
      <c r="C165" s="141">
        <v>215378</v>
      </c>
      <c r="D165" s="127"/>
      <c r="E165" s="149">
        <v>137970</v>
      </c>
      <c r="F165" s="150"/>
      <c r="G165" s="141">
        <v>722628</v>
      </c>
      <c r="H165" s="127"/>
      <c r="I165" s="145" t="s">
        <v>62</v>
      </c>
      <c r="J165" s="127"/>
    </row>
    <row r="166" spans="1:10" ht="15.75" thickBot="1">
      <c r="A166" s="124" t="s">
        <v>207</v>
      </c>
      <c r="B166" s="125"/>
      <c r="C166" s="142">
        <v>215376</v>
      </c>
      <c r="D166" s="125"/>
      <c r="E166" s="151">
        <v>275950</v>
      </c>
      <c r="F166" s="152"/>
      <c r="G166" s="142">
        <v>722649</v>
      </c>
      <c r="H166" s="125"/>
      <c r="I166" s="124" t="s">
        <v>62</v>
      </c>
      <c r="J166" s="125"/>
    </row>
    <row r="167" spans="1:10">
      <c r="A167" s="143" t="s">
        <v>208</v>
      </c>
      <c r="B167" s="144"/>
      <c r="C167" s="148">
        <v>220025</v>
      </c>
      <c r="D167" s="144"/>
      <c r="E167" s="153">
        <v>648960</v>
      </c>
      <c r="F167" s="154"/>
      <c r="G167" s="148">
        <v>722626</v>
      </c>
      <c r="H167" s="144"/>
      <c r="I167" s="146" t="s">
        <v>62</v>
      </c>
      <c r="J167" s="144"/>
    </row>
    <row r="168" spans="1:10">
      <c r="A168" s="126" t="s">
        <v>208</v>
      </c>
      <c r="B168" s="127"/>
      <c r="C168" s="141">
        <v>220026</v>
      </c>
      <c r="D168" s="127"/>
      <c r="E168" s="149">
        <v>613960</v>
      </c>
      <c r="F168" s="150"/>
      <c r="G168" s="141">
        <v>722626</v>
      </c>
      <c r="H168" s="127"/>
      <c r="I168" s="145" t="s">
        <v>62</v>
      </c>
      <c r="J168" s="127"/>
    </row>
    <row r="169" spans="1:10">
      <c r="A169" s="126" t="s">
        <v>209</v>
      </c>
      <c r="B169" s="127"/>
      <c r="C169" s="141">
        <v>220028</v>
      </c>
      <c r="D169" s="127"/>
      <c r="E169" s="149">
        <v>628960</v>
      </c>
      <c r="F169" s="150"/>
      <c r="G169" s="141">
        <v>722639</v>
      </c>
      <c r="H169" s="127"/>
      <c r="I169" s="145" t="s">
        <v>62</v>
      </c>
      <c r="J169" s="127"/>
    </row>
    <row r="170" spans="1:10">
      <c r="A170" s="126" t="s">
        <v>210</v>
      </c>
      <c r="B170" s="127"/>
      <c r="C170" s="141">
        <v>220063</v>
      </c>
      <c r="D170" s="127"/>
      <c r="E170" s="149">
        <v>112922</v>
      </c>
      <c r="F170" s="150"/>
      <c r="G170" s="141">
        <v>722617</v>
      </c>
      <c r="H170" s="127"/>
      <c r="I170" s="145" t="s">
        <v>57</v>
      </c>
      <c r="J170" s="127"/>
    </row>
    <row r="171" spans="1:10">
      <c r="A171" s="126" t="s">
        <v>211</v>
      </c>
      <c r="B171" s="127"/>
      <c r="C171" s="141">
        <v>220065</v>
      </c>
      <c r="D171" s="127"/>
      <c r="E171" s="149">
        <v>112944</v>
      </c>
      <c r="F171" s="150"/>
      <c r="G171" s="141">
        <v>722618</v>
      </c>
      <c r="H171" s="127"/>
      <c r="I171" s="145" t="s">
        <v>57</v>
      </c>
      <c r="J171" s="127"/>
    </row>
    <row r="172" spans="1:10">
      <c r="A172" s="126" t="s">
        <v>212</v>
      </c>
      <c r="B172" s="127"/>
      <c r="C172" s="141">
        <v>220067</v>
      </c>
      <c r="D172" s="127"/>
      <c r="E172" s="149">
        <v>112972</v>
      </c>
      <c r="F172" s="150"/>
      <c r="G172" s="141">
        <v>722644</v>
      </c>
      <c r="H172" s="127"/>
      <c r="I172" s="145" t="s">
        <v>62</v>
      </c>
      <c r="J172" s="127"/>
    </row>
    <row r="173" spans="1:10">
      <c r="A173" s="126" t="s">
        <v>213</v>
      </c>
      <c r="B173" s="127"/>
      <c r="C173" s="141">
        <v>220070</v>
      </c>
      <c r="D173" s="127"/>
      <c r="E173" s="149">
        <v>113941</v>
      </c>
      <c r="F173" s="150"/>
      <c r="G173" s="141">
        <v>722632</v>
      </c>
      <c r="H173" s="127"/>
      <c r="I173" s="145" t="s">
        <v>62</v>
      </c>
      <c r="J173" s="127"/>
    </row>
    <row r="174" spans="1:10">
      <c r="A174" s="126" t="s">
        <v>214</v>
      </c>
      <c r="B174" s="127"/>
      <c r="C174" s="141">
        <v>220073</v>
      </c>
      <c r="D174" s="127"/>
      <c r="E174" s="149">
        <v>113986</v>
      </c>
      <c r="F174" s="150"/>
      <c r="G174" s="141">
        <v>722636</v>
      </c>
      <c r="H174" s="127"/>
      <c r="I174" s="145" t="s">
        <v>62</v>
      </c>
      <c r="J174" s="127"/>
    </row>
    <row r="175" spans="1:10">
      <c r="A175" s="126" t="s">
        <v>215</v>
      </c>
      <c r="B175" s="127"/>
      <c r="C175" s="141">
        <v>220074</v>
      </c>
      <c r="D175" s="127"/>
      <c r="E175" s="149">
        <v>113991</v>
      </c>
      <c r="F175" s="150"/>
      <c r="G175" s="141">
        <v>722643</v>
      </c>
      <c r="H175" s="127"/>
      <c r="I175" s="145" t="s">
        <v>62</v>
      </c>
      <c r="J175" s="127"/>
    </row>
    <row r="176" spans="1:10">
      <c r="A176" s="126" t="s">
        <v>216</v>
      </c>
      <c r="B176" s="127"/>
      <c r="C176" s="141">
        <v>220075</v>
      </c>
      <c r="D176" s="127"/>
      <c r="E176" s="149">
        <v>113960</v>
      </c>
      <c r="F176" s="150"/>
      <c r="G176" s="126" t="s">
        <v>217</v>
      </c>
      <c r="H176" s="127"/>
      <c r="I176" s="145" t="s">
        <v>62</v>
      </c>
      <c r="J176" s="127"/>
    </row>
    <row r="177" spans="1:10">
      <c r="A177" s="126" t="s">
        <v>218</v>
      </c>
      <c r="B177" s="127"/>
      <c r="C177" s="141">
        <v>220083</v>
      </c>
      <c r="D177" s="127"/>
      <c r="E177" s="149">
        <v>113948</v>
      </c>
      <c r="F177" s="150"/>
      <c r="G177" s="141">
        <v>722671</v>
      </c>
      <c r="H177" s="127"/>
      <c r="I177" s="145" t="s">
        <v>62</v>
      </c>
      <c r="J177" s="127"/>
    </row>
    <row r="178" spans="1:10">
      <c r="A178" s="126" t="s">
        <v>219</v>
      </c>
      <c r="B178" s="127"/>
      <c r="C178" s="141">
        <v>220084</v>
      </c>
      <c r="D178" s="127"/>
      <c r="E178" s="149">
        <v>113966</v>
      </c>
      <c r="F178" s="150"/>
      <c r="G178" s="141">
        <v>722672</v>
      </c>
      <c r="H178" s="127"/>
      <c r="I178" s="145" t="s">
        <v>62</v>
      </c>
      <c r="J178" s="127"/>
    </row>
    <row r="179" spans="1:10">
      <c r="A179" s="126" t="s">
        <v>220</v>
      </c>
      <c r="B179" s="127"/>
      <c r="C179" s="141">
        <v>220087</v>
      </c>
      <c r="D179" s="127"/>
      <c r="E179" s="149">
        <v>112975</v>
      </c>
      <c r="F179" s="150"/>
      <c r="G179" s="141">
        <v>722675</v>
      </c>
      <c r="H179" s="127"/>
      <c r="I179" s="145" t="s">
        <v>62</v>
      </c>
      <c r="J179" s="127"/>
    </row>
    <row r="180" spans="1:10">
      <c r="A180" s="126" t="s">
        <v>208</v>
      </c>
      <c r="B180" s="127"/>
      <c r="C180" s="141">
        <v>220125</v>
      </c>
      <c r="D180" s="127"/>
      <c r="E180" s="149">
        <v>648960</v>
      </c>
      <c r="F180" s="150"/>
      <c r="G180" s="141">
        <v>722626</v>
      </c>
      <c r="H180" s="127"/>
      <c r="I180" s="145" t="s">
        <v>62</v>
      </c>
      <c r="J180" s="127"/>
    </row>
    <row r="181" spans="1:10">
      <c r="A181" s="126" t="s">
        <v>208</v>
      </c>
      <c r="B181" s="127"/>
      <c r="C181" s="141">
        <v>220126</v>
      </c>
      <c r="D181" s="127"/>
      <c r="E181" s="149">
        <v>613960</v>
      </c>
      <c r="F181" s="150"/>
      <c r="G181" s="141">
        <v>722626</v>
      </c>
      <c r="H181" s="127"/>
      <c r="I181" s="145" t="s">
        <v>62</v>
      </c>
      <c r="J181" s="127"/>
    </row>
    <row r="182" spans="1:10">
      <c r="A182" s="126" t="s">
        <v>221</v>
      </c>
      <c r="B182" s="127"/>
      <c r="C182" s="141">
        <v>220128</v>
      </c>
      <c r="D182" s="127"/>
      <c r="E182" s="149">
        <v>628960</v>
      </c>
      <c r="F182" s="150"/>
      <c r="G182" s="141">
        <v>722639</v>
      </c>
      <c r="H182" s="127"/>
      <c r="I182" s="145" t="s">
        <v>62</v>
      </c>
      <c r="J182" s="127"/>
    </row>
    <row r="183" spans="1:10">
      <c r="A183" s="126" t="s">
        <v>211</v>
      </c>
      <c r="B183" s="127"/>
      <c r="C183" s="141">
        <v>220165</v>
      </c>
      <c r="D183" s="127"/>
      <c r="E183" s="149">
        <v>112944</v>
      </c>
      <c r="F183" s="150"/>
      <c r="G183" s="141">
        <v>722618</v>
      </c>
      <c r="H183" s="127"/>
      <c r="I183" s="145" t="s">
        <v>57</v>
      </c>
      <c r="J183" s="127"/>
    </row>
    <row r="184" spans="1:10">
      <c r="A184" s="126" t="s">
        <v>222</v>
      </c>
      <c r="B184" s="127"/>
      <c r="C184" s="141">
        <v>220167</v>
      </c>
      <c r="D184" s="127"/>
      <c r="E184" s="149">
        <v>112972</v>
      </c>
      <c r="F184" s="150"/>
      <c r="G184" s="141">
        <v>722644</v>
      </c>
      <c r="H184" s="127"/>
      <c r="I184" s="145" t="s">
        <v>62</v>
      </c>
      <c r="J184" s="127"/>
    </row>
    <row r="185" spans="1:10">
      <c r="A185" s="126" t="s">
        <v>213</v>
      </c>
      <c r="B185" s="127"/>
      <c r="C185" s="141">
        <v>220170</v>
      </c>
      <c r="D185" s="127"/>
      <c r="E185" s="149">
        <v>113941</v>
      </c>
      <c r="F185" s="150"/>
      <c r="G185" s="141">
        <v>722632</v>
      </c>
      <c r="H185" s="127"/>
      <c r="I185" s="145" t="s">
        <v>62</v>
      </c>
      <c r="J185" s="127"/>
    </row>
    <row r="186" spans="1:10">
      <c r="A186" s="126" t="s">
        <v>214</v>
      </c>
      <c r="B186" s="127"/>
      <c r="C186" s="141">
        <v>220173</v>
      </c>
      <c r="D186" s="127"/>
      <c r="E186" s="149">
        <v>113986</v>
      </c>
      <c r="F186" s="150"/>
      <c r="G186" s="141">
        <v>722636</v>
      </c>
      <c r="H186" s="127"/>
      <c r="I186" s="145" t="s">
        <v>62</v>
      </c>
      <c r="J186" s="127"/>
    </row>
    <row r="187" spans="1:10">
      <c r="A187" s="126" t="s">
        <v>215</v>
      </c>
      <c r="B187" s="127"/>
      <c r="C187" s="141">
        <v>220174</v>
      </c>
      <c r="D187" s="127"/>
      <c r="E187" s="149">
        <v>113991</v>
      </c>
      <c r="F187" s="150"/>
      <c r="G187" s="141">
        <v>722643</v>
      </c>
      <c r="H187" s="127"/>
      <c r="I187" s="145" t="s">
        <v>62</v>
      </c>
      <c r="J187" s="127"/>
    </row>
    <row r="188" spans="1:10">
      <c r="A188" s="126" t="s">
        <v>216</v>
      </c>
      <c r="B188" s="127"/>
      <c r="C188" s="141">
        <v>220175</v>
      </c>
      <c r="D188" s="127"/>
      <c r="E188" s="149">
        <v>113960</v>
      </c>
      <c r="F188" s="150"/>
      <c r="G188" s="126" t="s">
        <v>223</v>
      </c>
      <c r="H188" s="127"/>
      <c r="I188" s="145" t="s">
        <v>62</v>
      </c>
      <c r="J188" s="127"/>
    </row>
    <row r="189" spans="1:10">
      <c r="A189" s="126" t="s">
        <v>224</v>
      </c>
      <c r="B189" s="127"/>
      <c r="C189" s="141">
        <v>220176</v>
      </c>
      <c r="D189" s="127"/>
      <c r="E189" s="149">
        <v>275950</v>
      </c>
      <c r="F189" s="150"/>
      <c r="G189" s="141">
        <v>722649</v>
      </c>
      <c r="H189" s="127"/>
      <c r="I189" s="145" t="s">
        <v>62</v>
      </c>
      <c r="J189" s="127"/>
    </row>
    <row r="190" spans="1:10">
      <c r="A190" s="126" t="s">
        <v>67</v>
      </c>
      <c r="B190" s="127"/>
      <c r="C190" s="141">
        <v>220178</v>
      </c>
      <c r="D190" s="127"/>
      <c r="E190" s="149">
        <v>137970</v>
      </c>
      <c r="F190" s="150"/>
      <c r="G190" s="141">
        <v>722628</v>
      </c>
      <c r="H190" s="127"/>
      <c r="I190" s="145" t="s">
        <v>62</v>
      </c>
      <c r="J190" s="127"/>
    </row>
    <row r="191" spans="1:10">
      <c r="A191" s="126" t="s">
        <v>218</v>
      </c>
      <c r="B191" s="127"/>
      <c r="C191" s="141">
        <v>220183</v>
      </c>
      <c r="D191" s="127"/>
      <c r="E191" s="149">
        <v>113948</v>
      </c>
      <c r="F191" s="150"/>
      <c r="G191" s="141">
        <v>722671</v>
      </c>
      <c r="H191" s="127"/>
      <c r="I191" s="145" t="s">
        <v>62</v>
      </c>
      <c r="J191" s="127"/>
    </row>
    <row r="192" spans="1:10">
      <c r="A192" s="126" t="s">
        <v>219</v>
      </c>
      <c r="B192" s="127"/>
      <c r="C192" s="141">
        <v>220184</v>
      </c>
      <c r="D192" s="127"/>
      <c r="E192" s="149">
        <v>113966</v>
      </c>
      <c r="F192" s="150"/>
      <c r="G192" s="141">
        <v>722672</v>
      </c>
      <c r="H192" s="127"/>
      <c r="I192" s="145" t="s">
        <v>62</v>
      </c>
      <c r="J192" s="127"/>
    </row>
    <row r="193" spans="1:11">
      <c r="A193" s="126" t="s">
        <v>225</v>
      </c>
      <c r="B193" s="127"/>
      <c r="C193" s="141">
        <v>220187</v>
      </c>
      <c r="D193" s="127"/>
      <c r="E193" s="149">
        <v>112975</v>
      </c>
      <c r="F193" s="150"/>
      <c r="G193" s="141">
        <v>722675</v>
      </c>
      <c r="H193" s="127"/>
      <c r="I193" s="145" t="s">
        <v>62</v>
      </c>
      <c r="J193" s="127"/>
    </row>
    <row r="194" spans="1:11">
      <c r="A194" s="126" t="s">
        <v>226</v>
      </c>
      <c r="B194" s="127"/>
      <c r="C194" s="141">
        <v>220874</v>
      </c>
      <c r="D194" s="127"/>
      <c r="E194" s="149">
        <v>113991</v>
      </c>
      <c r="F194" s="150"/>
      <c r="G194" s="141">
        <v>722643</v>
      </c>
      <c r="H194" s="127"/>
      <c r="I194" s="145" t="s">
        <v>62</v>
      </c>
      <c r="J194" s="127"/>
    </row>
    <row r="195" spans="1:11">
      <c r="A195" s="126" t="s">
        <v>227</v>
      </c>
      <c r="B195" s="127"/>
      <c r="C195" s="141">
        <v>220875</v>
      </c>
      <c r="D195" s="127"/>
      <c r="E195" s="149">
        <v>113960</v>
      </c>
      <c r="F195" s="150"/>
      <c r="G195" s="126" t="s">
        <v>217</v>
      </c>
      <c r="H195" s="127"/>
      <c r="I195" s="145" t="s">
        <v>62</v>
      </c>
      <c r="J195" s="127"/>
    </row>
    <row r="196" spans="1:11">
      <c r="A196" s="126" t="s">
        <v>228</v>
      </c>
      <c r="B196" s="127"/>
      <c r="C196" s="141">
        <v>220876</v>
      </c>
      <c r="D196" s="127"/>
      <c r="E196" s="149">
        <v>275950</v>
      </c>
      <c r="F196" s="150"/>
      <c r="G196" s="141">
        <v>722649</v>
      </c>
      <c r="H196" s="127"/>
      <c r="I196" s="145" t="s">
        <v>62</v>
      </c>
      <c r="J196" s="127"/>
      <c r="K196" s="15"/>
    </row>
    <row r="197" spans="1:11" ht="15.75" thickBot="1">
      <c r="A197" s="124" t="s">
        <v>229</v>
      </c>
      <c r="B197" s="125"/>
      <c r="C197" s="142">
        <v>220878</v>
      </c>
      <c r="D197" s="125"/>
      <c r="E197" s="151">
        <v>137970</v>
      </c>
      <c r="F197" s="152"/>
      <c r="G197" s="142">
        <v>722628</v>
      </c>
      <c r="H197" s="125"/>
      <c r="I197" s="124" t="s">
        <v>62</v>
      </c>
      <c r="J197" s="125"/>
    </row>
    <row r="198" spans="1:11">
      <c r="A198" s="143" t="s">
        <v>230</v>
      </c>
      <c r="B198" s="144"/>
      <c r="C198" s="148">
        <v>230475</v>
      </c>
      <c r="D198" s="144"/>
      <c r="E198" s="153">
        <v>113963</v>
      </c>
      <c r="F198" s="154"/>
      <c r="G198" s="148">
        <v>722633</v>
      </c>
      <c r="H198" s="144"/>
      <c r="I198" s="146" t="s">
        <v>62</v>
      </c>
      <c r="J198" s="144"/>
    </row>
    <row r="199" spans="1:11">
      <c r="A199" s="126" t="s">
        <v>231</v>
      </c>
      <c r="B199" s="127"/>
      <c r="C199" s="141">
        <v>230474</v>
      </c>
      <c r="D199" s="127"/>
      <c r="E199" s="149">
        <v>113992</v>
      </c>
      <c r="F199" s="150"/>
      <c r="G199" s="141">
        <v>722643</v>
      </c>
      <c r="H199" s="127"/>
      <c r="I199" s="145" t="s">
        <v>62</v>
      </c>
      <c r="J199" s="127"/>
    </row>
    <row r="200" spans="1:11">
      <c r="A200" s="126" t="s">
        <v>232</v>
      </c>
      <c r="B200" s="127"/>
      <c r="C200" s="141">
        <v>230467</v>
      </c>
      <c r="D200" s="127"/>
      <c r="E200" s="149">
        <v>112973</v>
      </c>
      <c r="F200" s="150"/>
      <c r="G200" s="141">
        <v>722644</v>
      </c>
      <c r="H200" s="127"/>
      <c r="I200" s="145" t="s">
        <v>62</v>
      </c>
      <c r="J200" s="127"/>
    </row>
    <row r="201" spans="1:11" ht="15.75" thickBot="1">
      <c r="A201" s="124" t="s">
        <v>233</v>
      </c>
      <c r="B201" s="125"/>
      <c r="C201" s="142">
        <v>230476</v>
      </c>
      <c r="D201" s="125"/>
      <c r="E201" s="151">
        <v>275951</v>
      </c>
      <c r="F201" s="152"/>
      <c r="G201" s="142">
        <v>722649</v>
      </c>
      <c r="H201" s="125"/>
      <c r="I201" s="124" t="s">
        <v>62</v>
      </c>
      <c r="J201" s="125"/>
    </row>
    <row r="202" spans="1:11">
      <c r="A202" s="143" t="s">
        <v>234</v>
      </c>
      <c r="B202" s="144"/>
      <c r="C202" s="143" t="s">
        <v>235</v>
      </c>
      <c r="D202" s="144"/>
      <c r="E202" s="153">
        <v>606961</v>
      </c>
      <c r="F202" s="154"/>
      <c r="G202" s="148">
        <v>722611</v>
      </c>
      <c r="H202" s="144"/>
      <c r="I202" s="146" t="s">
        <v>57</v>
      </c>
      <c r="J202" s="144"/>
    </row>
    <row r="203" spans="1:11">
      <c r="A203" s="126" t="s">
        <v>236</v>
      </c>
      <c r="B203" s="127"/>
      <c r="C203" s="126" t="s">
        <v>237</v>
      </c>
      <c r="D203" s="127"/>
      <c r="E203" s="149">
        <v>112945</v>
      </c>
      <c r="F203" s="150"/>
      <c r="G203" s="141">
        <v>722610</v>
      </c>
      <c r="H203" s="127"/>
      <c r="I203" s="145" t="s">
        <v>57</v>
      </c>
      <c r="J203" s="127"/>
    </row>
    <row r="204" spans="1:11" ht="15.75" thickBot="1">
      <c r="A204" s="124" t="s">
        <v>238</v>
      </c>
      <c r="B204" s="125"/>
      <c r="C204" s="124" t="s">
        <v>239</v>
      </c>
      <c r="D204" s="125"/>
      <c r="E204" s="151">
        <v>113962</v>
      </c>
      <c r="F204" s="152"/>
      <c r="G204" s="142">
        <v>722630</v>
      </c>
      <c r="H204" s="125"/>
      <c r="I204" s="147" t="s">
        <v>62</v>
      </c>
      <c r="J204" s="125"/>
    </row>
    <row r="205" spans="1:11">
      <c r="A205" s="120"/>
      <c r="B205" s="120"/>
      <c r="C205" s="120"/>
      <c r="D205" s="120"/>
      <c r="E205" s="120"/>
      <c r="F205" s="120"/>
      <c r="G205" s="120"/>
      <c r="H205" s="120"/>
      <c r="I205" s="120"/>
      <c r="J205" s="120"/>
    </row>
    <row r="206" spans="1:11">
      <c r="A206" s="120"/>
      <c r="B206" s="120"/>
      <c r="C206" s="120"/>
      <c r="D206" s="120"/>
      <c r="E206" s="120"/>
      <c r="F206" s="120"/>
      <c r="G206" s="120"/>
      <c r="H206" s="120"/>
      <c r="I206" s="120"/>
      <c r="J206" s="120"/>
    </row>
    <row r="207" spans="1:11">
      <c r="A207" s="120"/>
      <c r="B207" s="120"/>
      <c r="C207" s="120"/>
      <c r="D207" s="120"/>
      <c r="E207" s="120"/>
      <c r="F207" s="120"/>
      <c r="G207" s="120"/>
      <c r="H207" s="120"/>
      <c r="I207" s="120"/>
      <c r="J207" s="120"/>
    </row>
    <row r="208" spans="1:11">
      <c r="A208" s="120"/>
      <c r="B208" s="120"/>
      <c r="C208" s="120"/>
      <c r="D208" s="120"/>
      <c r="E208" s="120"/>
      <c r="F208" s="120"/>
      <c r="G208" s="120"/>
      <c r="H208" s="120"/>
      <c r="I208" s="120"/>
      <c r="J208" s="120"/>
    </row>
    <row r="209" spans="1:10">
      <c r="A209" s="120"/>
      <c r="B209" s="120"/>
      <c r="C209" s="120"/>
      <c r="D209" s="120"/>
      <c r="E209" s="120"/>
      <c r="F209" s="120"/>
      <c r="G209" s="120"/>
      <c r="H209" s="120"/>
      <c r="I209" s="120"/>
      <c r="J209" s="120"/>
    </row>
    <row r="210" spans="1:10">
      <c r="A210" s="120"/>
      <c r="B210" s="120"/>
      <c r="C210" s="120"/>
      <c r="D210" s="120"/>
      <c r="E210" s="120"/>
      <c r="F210" s="120"/>
      <c r="G210" s="120"/>
      <c r="H210" s="120"/>
      <c r="I210" s="120"/>
      <c r="J210" s="120"/>
    </row>
    <row r="211" spans="1:10">
      <c r="A211" s="120"/>
      <c r="B211" s="120"/>
      <c r="C211" s="120"/>
      <c r="D211" s="120"/>
      <c r="E211" s="120"/>
      <c r="F211" s="120"/>
      <c r="G211" s="120"/>
      <c r="H211" s="120"/>
      <c r="I211" s="120"/>
      <c r="J211" s="120"/>
    </row>
    <row r="212" spans="1:10">
      <c r="A212" s="120"/>
      <c r="B212" s="120"/>
      <c r="C212" s="120"/>
      <c r="D212" s="120"/>
      <c r="E212" s="120"/>
      <c r="F212" s="120"/>
      <c r="G212" s="120"/>
      <c r="H212" s="120"/>
      <c r="I212" s="120"/>
      <c r="J212" s="120"/>
    </row>
    <row r="213" spans="1:10">
      <c r="A213" s="120"/>
      <c r="B213" s="120"/>
      <c r="C213" s="120"/>
      <c r="D213" s="120"/>
      <c r="E213" s="120"/>
      <c r="F213" s="120"/>
      <c r="G213" s="120"/>
      <c r="H213" s="120"/>
      <c r="I213" s="120"/>
      <c r="J213" s="120"/>
    </row>
    <row r="214" spans="1:10">
      <c r="A214" s="120"/>
      <c r="B214" s="120"/>
      <c r="C214" s="120"/>
      <c r="D214" s="120"/>
      <c r="E214" s="120"/>
      <c r="F214" s="120"/>
      <c r="G214" s="120"/>
      <c r="H214" s="120"/>
      <c r="I214" s="120"/>
      <c r="J214" s="120"/>
    </row>
    <row r="215" spans="1:10">
      <c r="A215" s="120"/>
      <c r="B215" s="120"/>
      <c r="C215" s="120"/>
      <c r="D215" s="120"/>
      <c r="E215" s="120"/>
      <c r="F215" s="120"/>
      <c r="G215" s="120"/>
      <c r="H215" s="120"/>
      <c r="I215" s="120"/>
      <c r="J215" s="120"/>
    </row>
    <row r="216" spans="1:10">
      <c r="A216" s="120"/>
      <c r="B216" s="120"/>
      <c r="C216" s="120"/>
      <c r="D216" s="120"/>
      <c r="E216" s="120"/>
      <c r="F216" s="120"/>
      <c r="G216" s="120"/>
      <c r="H216" s="120"/>
      <c r="I216" s="120"/>
      <c r="J216" s="120"/>
    </row>
    <row r="217" spans="1:10">
      <c r="A217" s="120"/>
      <c r="B217" s="120"/>
      <c r="C217" s="120"/>
      <c r="D217" s="120"/>
      <c r="E217" s="120"/>
      <c r="F217" s="120"/>
      <c r="G217" s="120"/>
      <c r="H217" s="120"/>
      <c r="I217" s="120"/>
      <c r="J217" s="120"/>
    </row>
    <row r="218" spans="1:10">
      <c r="A218" s="120"/>
      <c r="B218" s="120"/>
      <c r="C218" s="120"/>
      <c r="D218" s="120"/>
      <c r="E218" s="120"/>
      <c r="F218" s="120"/>
      <c r="G218" s="120"/>
      <c r="H218" s="120"/>
      <c r="I218" s="120"/>
      <c r="J218" s="120"/>
    </row>
    <row r="219" spans="1:10">
      <c r="A219" s="120"/>
      <c r="B219" s="120"/>
      <c r="C219" s="120"/>
      <c r="D219" s="120"/>
      <c r="E219" s="120"/>
      <c r="F219" s="120"/>
      <c r="G219" s="120"/>
      <c r="H219" s="120"/>
      <c r="I219" s="120"/>
      <c r="J219" s="120"/>
    </row>
    <row r="220" spans="1:10">
      <c r="A220" s="120"/>
      <c r="B220" s="120"/>
      <c r="C220" s="120"/>
      <c r="D220" s="120"/>
      <c r="E220" s="120"/>
      <c r="F220" s="120"/>
      <c r="G220" s="120"/>
      <c r="H220" s="120"/>
      <c r="I220" s="120"/>
      <c r="J220" s="120"/>
    </row>
    <row r="221" spans="1:10">
      <c r="A221" s="120"/>
      <c r="B221" s="120"/>
      <c r="C221" s="120"/>
      <c r="D221" s="120"/>
      <c r="E221" s="120"/>
      <c r="F221" s="120"/>
      <c r="G221" s="120"/>
      <c r="H221" s="120"/>
      <c r="I221" s="120"/>
      <c r="J221" s="120"/>
    </row>
    <row r="222" spans="1:10">
      <c r="A222" s="120"/>
      <c r="B222" s="120"/>
      <c r="C222" s="120"/>
      <c r="D222" s="120"/>
      <c r="E222" s="120"/>
      <c r="F222" s="120"/>
      <c r="G222" s="120"/>
      <c r="H222" s="120"/>
      <c r="I222" s="120"/>
      <c r="J222" s="120"/>
    </row>
    <row r="223" spans="1:10">
      <c r="A223" s="120"/>
      <c r="B223" s="120"/>
      <c r="C223" s="120"/>
      <c r="D223" s="120"/>
      <c r="E223" s="120"/>
      <c r="F223" s="120"/>
      <c r="G223" s="120"/>
      <c r="H223" s="120"/>
      <c r="I223" s="120"/>
      <c r="J223" s="120"/>
    </row>
    <row r="224" spans="1:10">
      <c r="A224" s="120"/>
      <c r="B224" s="120"/>
      <c r="C224" s="120"/>
      <c r="D224" s="120"/>
      <c r="E224" s="120"/>
      <c r="F224" s="120"/>
      <c r="G224" s="120"/>
      <c r="H224" s="120"/>
      <c r="I224" s="120"/>
      <c r="J224" s="120"/>
    </row>
    <row r="225" spans="1:10">
      <c r="A225" s="120"/>
      <c r="B225" s="120"/>
      <c r="E225" s="120"/>
      <c r="F225" s="120"/>
      <c r="G225" s="120"/>
      <c r="H225" s="120"/>
      <c r="I225" s="120"/>
      <c r="J225" s="120"/>
    </row>
    <row r="226" spans="1:10">
      <c r="A226" s="120"/>
      <c r="B226" s="120"/>
      <c r="E226" s="120"/>
      <c r="F226" s="120"/>
      <c r="G226" s="120"/>
      <c r="H226" s="120"/>
      <c r="I226" s="120"/>
      <c r="J226" s="120"/>
    </row>
    <row r="227" spans="1:10">
      <c r="A227" s="120"/>
      <c r="B227" s="120"/>
      <c r="E227" s="120"/>
      <c r="F227" s="120"/>
      <c r="G227" s="120"/>
      <c r="H227" s="120"/>
      <c r="I227" s="120"/>
      <c r="J227" s="120"/>
    </row>
    <row r="228" spans="1:10">
      <c r="A228" s="120"/>
      <c r="B228" s="120"/>
      <c r="E228" s="120"/>
      <c r="F228" s="120"/>
      <c r="G228" s="120"/>
      <c r="H228" s="120"/>
      <c r="I228" s="120"/>
      <c r="J228" s="120"/>
    </row>
    <row r="229" spans="1:10">
      <c r="A229" s="120"/>
      <c r="B229" s="120"/>
      <c r="E229" s="120"/>
      <c r="F229" s="120"/>
      <c r="G229" s="120"/>
      <c r="H229" s="120"/>
      <c r="I229" s="120"/>
      <c r="J229" s="120"/>
    </row>
    <row r="230" spans="1:10">
      <c r="A230" s="120"/>
      <c r="B230" s="120"/>
      <c r="E230" s="120"/>
      <c r="F230" s="120"/>
      <c r="G230" s="120"/>
      <c r="H230" s="120"/>
      <c r="I230" s="120"/>
      <c r="J230" s="120"/>
    </row>
    <row r="231" spans="1:10">
      <c r="E231" s="120"/>
      <c r="F231" s="120"/>
      <c r="G231" s="120"/>
      <c r="H231" s="120"/>
      <c r="I231" s="120"/>
      <c r="J231" s="120"/>
    </row>
    <row r="232" spans="1:10">
      <c r="E232" s="120"/>
      <c r="F232" s="120"/>
      <c r="G232" s="120"/>
      <c r="H232" s="120"/>
      <c r="I232" s="120"/>
      <c r="J232" s="120"/>
    </row>
    <row r="233" spans="1:10">
      <c r="I233" s="120"/>
      <c r="J233" s="120"/>
    </row>
    <row r="234" spans="1:10">
      <c r="I234" s="120"/>
      <c r="J234" s="120"/>
    </row>
    <row r="235" spans="1:10">
      <c r="I235" s="120"/>
      <c r="J235" s="120"/>
    </row>
    <row r="236" spans="1:10">
      <c r="I236" s="120"/>
      <c r="J236" s="120"/>
    </row>
    <row r="237" spans="1:10">
      <c r="I237" s="120"/>
      <c r="J237" s="120"/>
    </row>
    <row r="238" spans="1:10">
      <c r="I238" s="120"/>
      <c r="J238" s="120"/>
    </row>
    <row r="239" spans="1:10">
      <c r="I239" s="120"/>
      <c r="J239" s="120"/>
    </row>
    <row r="240" spans="1:10">
      <c r="I240" s="120"/>
      <c r="J240" s="120"/>
    </row>
    <row r="241" spans="9:10">
      <c r="I241" s="120"/>
      <c r="J241" s="120"/>
    </row>
    <row r="242" spans="9:10">
      <c r="I242" s="120"/>
      <c r="J242" s="120"/>
    </row>
    <row r="243" spans="9:10">
      <c r="I243" s="120"/>
      <c r="J243" s="120"/>
    </row>
    <row r="244" spans="9:10">
      <c r="I244" s="120"/>
      <c r="J244" s="120"/>
    </row>
    <row r="245" spans="9:10">
      <c r="I245" s="120"/>
      <c r="J245" s="120"/>
    </row>
    <row r="246" spans="9:10">
      <c r="I246" s="120"/>
      <c r="J246" s="120"/>
    </row>
    <row r="247" spans="9:10">
      <c r="I247" s="120"/>
      <c r="J247" s="120"/>
    </row>
    <row r="248" spans="9:10">
      <c r="I248" s="120"/>
      <c r="J248" s="120"/>
    </row>
    <row r="249" spans="9:10">
      <c r="I249" s="120"/>
      <c r="J249" s="120"/>
    </row>
    <row r="250" spans="9:10">
      <c r="I250" s="120"/>
      <c r="J250" s="120"/>
    </row>
    <row r="251" spans="9:10">
      <c r="I251" s="120"/>
      <c r="J251" s="120"/>
    </row>
    <row r="252" spans="9:10">
      <c r="I252" s="120"/>
      <c r="J252" s="120"/>
    </row>
    <row r="253" spans="9:10">
      <c r="I253" s="120"/>
      <c r="J253" s="120"/>
    </row>
    <row r="254" spans="9:10">
      <c r="I254" s="120"/>
      <c r="J254" s="120"/>
    </row>
    <row r="255" spans="9:10">
      <c r="I255" s="120"/>
      <c r="J255" s="120"/>
    </row>
    <row r="256" spans="9:10">
      <c r="I256" s="120"/>
      <c r="J256" s="120"/>
    </row>
    <row r="257" spans="9:10">
      <c r="I257" s="120"/>
      <c r="J257" s="120"/>
    </row>
    <row r="258" spans="9:10">
      <c r="I258" s="120"/>
      <c r="J258" s="120"/>
    </row>
    <row r="259" spans="9:10">
      <c r="I259" s="120"/>
      <c r="J259" s="120"/>
    </row>
    <row r="260" spans="9:10">
      <c r="I260" s="120"/>
      <c r="J260" s="120"/>
    </row>
    <row r="261" spans="9:10">
      <c r="I261" s="120"/>
      <c r="J261" s="120"/>
    </row>
    <row r="262" spans="9:10">
      <c r="I262" s="120"/>
      <c r="J262" s="120"/>
    </row>
    <row r="263" spans="9:10">
      <c r="I263" s="120"/>
      <c r="J263" s="120"/>
    </row>
    <row r="264" spans="9:10">
      <c r="I264" s="120"/>
      <c r="J264" s="120"/>
    </row>
    <row r="265" spans="9:10">
      <c r="I265" s="120"/>
      <c r="J265" s="120"/>
    </row>
    <row r="266" spans="9:10">
      <c r="I266" s="120"/>
      <c r="J266" s="120"/>
    </row>
    <row r="267" spans="9:10">
      <c r="I267" s="120"/>
      <c r="J267" s="120"/>
    </row>
    <row r="268" spans="9:10">
      <c r="I268" s="120"/>
      <c r="J268" s="120"/>
    </row>
    <row r="269" spans="9:10">
      <c r="I269" s="120"/>
      <c r="J269" s="120"/>
    </row>
    <row r="270" spans="9:10">
      <c r="I270" s="120"/>
      <c r="J270" s="120"/>
    </row>
    <row r="271" spans="9:10">
      <c r="I271" s="120"/>
      <c r="J271" s="120"/>
    </row>
    <row r="272" spans="9:10">
      <c r="I272" s="120"/>
      <c r="J272" s="120"/>
    </row>
    <row r="273" spans="9:10">
      <c r="I273" s="120"/>
      <c r="J273" s="120"/>
    </row>
    <row r="274" spans="9:10">
      <c r="I274" s="120"/>
      <c r="J274" s="120"/>
    </row>
    <row r="275" spans="9:10">
      <c r="I275" s="120"/>
      <c r="J275" s="120"/>
    </row>
    <row r="276" spans="9:10">
      <c r="I276" s="120"/>
      <c r="J276" s="120"/>
    </row>
    <row r="277" spans="9:10">
      <c r="I277" s="120"/>
      <c r="J277" s="120"/>
    </row>
    <row r="278" spans="9:10">
      <c r="I278" s="120"/>
      <c r="J278" s="120"/>
    </row>
    <row r="279" spans="9:10">
      <c r="I279" s="120"/>
      <c r="J279" s="120"/>
    </row>
    <row r="280" spans="9:10">
      <c r="I280" s="120"/>
      <c r="J280" s="120"/>
    </row>
    <row r="281" spans="9:10">
      <c r="I281" s="120"/>
      <c r="J281" s="120"/>
    </row>
    <row r="282" spans="9:10">
      <c r="I282" s="120"/>
      <c r="J282" s="120"/>
    </row>
    <row r="283" spans="9:10">
      <c r="I283" s="120"/>
      <c r="J283" s="120"/>
    </row>
    <row r="284" spans="9:10">
      <c r="I284" s="120"/>
      <c r="J284" s="120"/>
    </row>
    <row r="285" spans="9:10">
      <c r="I285" s="120"/>
      <c r="J285" s="120"/>
    </row>
    <row r="286" spans="9:10">
      <c r="I286" s="120"/>
      <c r="J286" s="120"/>
    </row>
    <row r="287" spans="9:10">
      <c r="I287" s="120"/>
      <c r="J287" s="120"/>
    </row>
    <row r="288" spans="9:10">
      <c r="I288" s="120"/>
      <c r="J288" s="120"/>
    </row>
    <row r="289" spans="9:10">
      <c r="I289" s="120"/>
      <c r="J289" s="120"/>
    </row>
  </sheetData>
  <mergeCells count="1202"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104:B104"/>
    <mergeCell ref="C103:D103"/>
    <mergeCell ref="C104:D104"/>
    <mergeCell ref="A98:B98"/>
    <mergeCell ref="A99:B99"/>
    <mergeCell ref="A100:B100"/>
    <mergeCell ref="A101:B101"/>
    <mergeCell ref="A102:B102"/>
    <mergeCell ref="A103:B103"/>
    <mergeCell ref="C100:D100"/>
    <mergeCell ref="C101:D101"/>
    <mergeCell ref="C102:D102"/>
    <mergeCell ref="C96:D96"/>
    <mergeCell ref="C97:D97"/>
    <mergeCell ref="C98:D98"/>
    <mergeCell ref="C99:D99"/>
    <mergeCell ref="A65:B65"/>
    <mergeCell ref="A66:B66"/>
    <mergeCell ref="A67:B67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92:B92"/>
    <mergeCell ref="A93:B93"/>
    <mergeCell ref="I89:J89"/>
    <mergeCell ref="I90:J90"/>
    <mergeCell ref="I91:J91"/>
    <mergeCell ref="A56:B56"/>
    <mergeCell ref="A57:B57"/>
    <mergeCell ref="A58:B58"/>
    <mergeCell ref="A59:B59"/>
    <mergeCell ref="A60:B60"/>
    <mergeCell ref="A61:B61"/>
    <mergeCell ref="I82:J82"/>
    <mergeCell ref="I83:J83"/>
    <mergeCell ref="I84:J84"/>
    <mergeCell ref="I85:J85"/>
    <mergeCell ref="I86:J86"/>
    <mergeCell ref="I87:J87"/>
    <mergeCell ref="I76:J76"/>
    <mergeCell ref="I77:J77"/>
    <mergeCell ref="I78:J78"/>
    <mergeCell ref="I79:J79"/>
    <mergeCell ref="I80:J80"/>
    <mergeCell ref="I81:J81"/>
    <mergeCell ref="I70:J70"/>
    <mergeCell ref="I71:J71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I52:J52"/>
    <mergeCell ref="I53:J53"/>
    <mergeCell ref="I54:J54"/>
    <mergeCell ref="I55:J55"/>
    <mergeCell ref="I56:J56"/>
    <mergeCell ref="I57:J57"/>
    <mergeCell ref="I72:J72"/>
    <mergeCell ref="I73:J73"/>
    <mergeCell ref="I74:J74"/>
    <mergeCell ref="I75:J75"/>
    <mergeCell ref="I64:J64"/>
    <mergeCell ref="I65:J65"/>
    <mergeCell ref="I66:J66"/>
    <mergeCell ref="I67:J67"/>
    <mergeCell ref="I68:J68"/>
    <mergeCell ref="I69:J69"/>
    <mergeCell ref="I88:J88"/>
    <mergeCell ref="G82:H82"/>
    <mergeCell ref="G83:H83"/>
    <mergeCell ref="I34:J34"/>
    <mergeCell ref="I35:J35"/>
    <mergeCell ref="I36:J36"/>
    <mergeCell ref="I37:J37"/>
    <mergeCell ref="I38:J38"/>
    <mergeCell ref="I39:J39"/>
    <mergeCell ref="I28:J28"/>
    <mergeCell ref="I29:J29"/>
    <mergeCell ref="I30:J30"/>
    <mergeCell ref="I31:J31"/>
    <mergeCell ref="I32:J32"/>
    <mergeCell ref="I33:J33"/>
    <mergeCell ref="I46:J46"/>
    <mergeCell ref="I47:J47"/>
    <mergeCell ref="I48:J48"/>
    <mergeCell ref="I49:J49"/>
    <mergeCell ref="I50:J50"/>
    <mergeCell ref="I51:J51"/>
    <mergeCell ref="I40:J40"/>
    <mergeCell ref="I41:J41"/>
    <mergeCell ref="I42:J42"/>
    <mergeCell ref="I43:J43"/>
    <mergeCell ref="I44:J44"/>
    <mergeCell ref="I45:J45"/>
    <mergeCell ref="I58:J58"/>
    <mergeCell ref="I59:J59"/>
    <mergeCell ref="I60:J60"/>
    <mergeCell ref="I61:J61"/>
    <mergeCell ref="I62:J62"/>
    <mergeCell ref="I63:J63"/>
    <mergeCell ref="G84:H84"/>
    <mergeCell ref="G85:H85"/>
    <mergeCell ref="G86:H86"/>
    <mergeCell ref="G87:H87"/>
    <mergeCell ref="G76:H76"/>
    <mergeCell ref="G77:H77"/>
    <mergeCell ref="G78:H78"/>
    <mergeCell ref="G79:H79"/>
    <mergeCell ref="G80:H80"/>
    <mergeCell ref="G81:H81"/>
    <mergeCell ref="G100:H100"/>
    <mergeCell ref="G101:H101"/>
    <mergeCell ref="G102:H102"/>
    <mergeCell ref="G103:H103"/>
    <mergeCell ref="I22:J22"/>
    <mergeCell ref="I23:J23"/>
    <mergeCell ref="I24:J24"/>
    <mergeCell ref="I25:J25"/>
    <mergeCell ref="I26:J26"/>
    <mergeCell ref="I27:J27"/>
    <mergeCell ref="G94:H94"/>
    <mergeCell ref="G95:H95"/>
    <mergeCell ref="G96:H96"/>
    <mergeCell ref="G97:H97"/>
    <mergeCell ref="G98:H98"/>
    <mergeCell ref="G99:H99"/>
    <mergeCell ref="G88:H88"/>
    <mergeCell ref="G89:H89"/>
    <mergeCell ref="G90:H90"/>
    <mergeCell ref="G91:H91"/>
    <mergeCell ref="G92:H92"/>
    <mergeCell ref="G93:H93"/>
    <mergeCell ref="G59:H59"/>
    <mergeCell ref="G60:H60"/>
    <mergeCell ref="G61:H61"/>
    <mergeCell ref="G62:H62"/>
    <mergeCell ref="G63:H63"/>
    <mergeCell ref="G52:H52"/>
    <mergeCell ref="G53:H53"/>
    <mergeCell ref="G54:H54"/>
    <mergeCell ref="G55:H55"/>
    <mergeCell ref="G56:H56"/>
    <mergeCell ref="G57:H57"/>
    <mergeCell ref="G70:H70"/>
    <mergeCell ref="G71:H71"/>
    <mergeCell ref="G72:H72"/>
    <mergeCell ref="G73:H73"/>
    <mergeCell ref="G74:H74"/>
    <mergeCell ref="G75:H75"/>
    <mergeCell ref="G64:H64"/>
    <mergeCell ref="G65:H65"/>
    <mergeCell ref="G66:H66"/>
    <mergeCell ref="G67:H67"/>
    <mergeCell ref="G68:H68"/>
    <mergeCell ref="G69:H69"/>
    <mergeCell ref="G30:H30"/>
    <mergeCell ref="G31:H31"/>
    <mergeCell ref="G32:H32"/>
    <mergeCell ref="G33:H33"/>
    <mergeCell ref="G46:H46"/>
    <mergeCell ref="G47:H47"/>
    <mergeCell ref="G48:H48"/>
    <mergeCell ref="G49:H49"/>
    <mergeCell ref="G50:H50"/>
    <mergeCell ref="G51:H51"/>
    <mergeCell ref="G40:H40"/>
    <mergeCell ref="G41:H41"/>
    <mergeCell ref="G42:H42"/>
    <mergeCell ref="G43:H43"/>
    <mergeCell ref="G44:H44"/>
    <mergeCell ref="G45:H45"/>
    <mergeCell ref="G58:H58"/>
    <mergeCell ref="E95:F95"/>
    <mergeCell ref="E96:F96"/>
    <mergeCell ref="E97:F97"/>
    <mergeCell ref="E98:F98"/>
    <mergeCell ref="G22:H22"/>
    <mergeCell ref="G23:H23"/>
    <mergeCell ref="G24:H24"/>
    <mergeCell ref="G25:H25"/>
    <mergeCell ref="G26:H26"/>
    <mergeCell ref="G27:H27"/>
    <mergeCell ref="E89:F89"/>
    <mergeCell ref="E90:F90"/>
    <mergeCell ref="E91:F91"/>
    <mergeCell ref="E92:F92"/>
    <mergeCell ref="E93:F93"/>
    <mergeCell ref="E94:F94"/>
    <mergeCell ref="E83:F83"/>
    <mergeCell ref="E84:F84"/>
    <mergeCell ref="E85:F85"/>
    <mergeCell ref="E86:F86"/>
    <mergeCell ref="E87:F87"/>
    <mergeCell ref="E88:F88"/>
    <mergeCell ref="E77:F77"/>
    <mergeCell ref="E78:F78"/>
    <mergeCell ref="G34:H34"/>
    <mergeCell ref="G35:H35"/>
    <mergeCell ref="G36:H36"/>
    <mergeCell ref="G37:H37"/>
    <mergeCell ref="G38:H38"/>
    <mergeCell ref="G39:H39"/>
    <mergeCell ref="G28:H28"/>
    <mergeCell ref="G29:H29"/>
    <mergeCell ref="E68:F68"/>
    <mergeCell ref="E69:F69"/>
    <mergeCell ref="E70:F70"/>
    <mergeCell ref="E59:F59"/>
    <mergeCell ref="E60:F60"/>
    <mergeCell ref="E61:F61"/>
    <mergeCell ref="E62:F62"/>
    <mergeCell ref="E63:F63"/>
    <mergeCell ref="E64:F64"/>
    <mergeCell ref="E79:F79"/>
    <mergeCell ref="E80:F80"/>
    <mergeCell ref="E81:F81"/>
    <mergeCell ref="E82:F82"/>
    <mergeCell ref="E71:F71"/>
    <mergeCell ref="E72:F72"/>
    <mergeCell ref="E73:F73"/>
    <mergeCell ref="E74:F74"/>
    <mergeCell ref="E75:F75"/>
    <mergeCell ref="E76:F76"/>
    <mergeCell ref="C74:D74"/>
    <mergeCell ref="C75:D75"/>
    <mergeCell ref="C64:D64"/>
    <mergeCell ref="C65:D65"/>
    <mergeCell ref="C95:D95"/>
    <mergeCell ref="C88:D88"/>
    <mergeCell ref="C89:D89"/>
    <mergeCell ref="C90:D90"/>
    <mergeCell ref="C91:D91"/>
    <mergeCell ref="C92:D92"/>
    <mergeCell ref="C93:D93"/>
    <mergeCell ref="C82:D82"/>
    <mergeCell ref="C83:D83"/>
    <mergeCell ref="C84:D84"/>
    <mergeCell ref="C85:D85"/>
    <mergeCell ref="C86:D86"/>
    <mergeCell ref="C87:D87"/>
    <mergeCell ref="C76:D76"/>
    <mergeCell ref="C77:D77"/>
    <mergeCell ref="C78:D78"/>
    <mergeCell ref="C68:D68"/>
    <mergeCell ref="C69:D69"/>
    <mergeCell ref="C94:D94"/>
    <mergeCell ref="C79:D79"/>
    <mergeCell ref="C80:D80"/>
    <mergeCell ref="C81:D81"/>
    <mergeCell ref="C70:D70"/>
    <mergeCell ref="C71:D71"/>
    <mergeCell ref="C72:D72"/>
    <mergeCell ref="C73:D73"/>
    <mergeCell ref="E34:F34"/>
    <mergeCell ref="E41:F41"/>
    <mergeCell ref="E42:F42"/>
    <mergeCell ref="E43:F43"/>
    <mergeCell ref="E44:F44"/>
    <mergeCell ref="E45:F45"/>
    <mergeCell ref="E46:F46"/>
    <mergeCell ref="E35:F35"/>
    <mergeCell ref="E36:F36"/>
    <mergeCell ref="E37:F37"/>
    <mergeCell ref="E38:F38"/>
    <mergeCell ref="C67:D67"/>
    <mergeCell ref="C58:D58"/>
    <mergeCell ref="C59:D59"/>
    <mergeCell ref="C60:D60"/>
    <mergeCell ref="C61:D61"/>
    <mergeCell ref="C62:D62"/>
    <mergeCell ref="C63:D63"/>
    <mergeCell ref="C57:D57"/>
    <mergeCell ref="C46:D46"/>
    <mergeCell ref="C47:D47"/>
    <mergeCell ref="C48:D48"/>
    <mergeCell ref="C49:D49"/>
    <mergeCell ref="C50:D50"/>
    <mergeCell ref="C51:D51"/>
    <mergeCell ref="C66:D66"/>
    <mergeCell ref="E66:F66"/>
    <mergeCell ref="E67:F67"/>
    <mergeCell ref="E39:F39"/>
    <mergeCell ref="E40:F40"/>
    <mergeCell ref="E53:F53"/>
    <mergeCell ref="E54:F54"/>
    <mergeCell ref="E55:F55"/>
    <mergeCell ref="E56:F56"/>
    <mergeCell ref="E57:F57"/>
    <mergeCell ref="E58:F58"/>
    <mergeCell ref="E47:F47"/>
    <mergeCell ref="E48:F48"/>
    <mergeCell ref="E49:F49"/>
    <mergeCell ref="E50:F50"/>
    <mergeCell ref="E51:F51"/>
    <mergeCell ref="E52:F52"/>
    <mergeCell ref="E65:F65"/>
    <mergeCell ref="C36:D36"/>
    <mergeCell ref="C37:D37"/>
    <mergeCell ref="C38:D38"/>
    <mergeCell ref="C39:D39"/>
    <mergeCell ref="C52:D52"/>
    <mergeCell ref="C53:D53"/>
    <mergeCell ref="C54:D54"/>
    <mergeCell ref="C55:D55"/>
    <mergeCell ref="C56:D56"/>
    <mergeCell ref="A44:B44"/>
    <mergeCell ref="A45:B45"/>
    <mergeCell ref="A34:B34"/>
    <mergeCell ref="A35:B35"/>
    <mergeCell ref="A36:B36"/>
    <mergeCell ref="A37:B37"/>
    <mergeCell ref="A38:B38"/>
    <mergeCell ref="C28:D28"/>
    <mergeCell ref="C29:D29"/>
    <mergeCell ref="C30:D30"/>
    <mergeCell ref="C31:D31"/>
    <mergeCell ref="C32:D32"/>
    <mergeCell ref="C33:D33"/>
    <mergeCell ref="A52:B52"/>
    <mergeCell ref="A53:B53"/>
    <mergeCell ref="A54:B54"/>
    <mergeCell ref="A39:B39"/>
    <mergeCell ref="A28:B28"/>
    <mergeCell ref="A29:B29"/>
    <mergeCell ref="A30:B30"/>
    <mergeCell ref="A31:B31"/>
    <mergeCell ref="A32:B32"/>
    <mergeCell ref="A33:B33"/>
    <mergeCell ref="C40:D40"/>
    <mergeCell ref="C41:D41"/>
    <mergeCell ref="C42:D42"/>
    <mergeCell ref="C43:D43"/>
    <mergeCell ref="C44:D44"/>
    <mergeCell ref="C45:D45"/>
    <mergeCell ref="C34:D34"/>
    <mergeCell ref="C35:D35"/>
    <mergeCell ref="A24:B24"/>
    <mergeCell ref="A25:B25"/>
    <mergeCell ref="A26:B26"/>
    <mergeCell ref="A27:B27"/>
    <mergeCell ref="I16:J16"/>
    <mergeCell ref="I17:J17"/>
    <mergeCell ref="I18:J18"/>
    <mergeCell ref="I19:J19"/>
    <mergeCell ref="I20:J20"/>
    <mergeCell ref="I21:J21"/>
    <mergeCell ref="C21:D21"/>
    <mergeCell ref="A18:B18"/>
    <mergeCell ref="A19:B19"/>
    <mergeCell ref="A20:B20"/>
    <mergeCell ref="A21:B21"/>
    <mergeCell ref="A55:B55"/>
    <mergeCell ref="C22:D22"/>
    <mergeCell ref="C23:D23"/>
    <mergeCell ref="C24:D24"/>
    <mergeCell ref="C25:D25"/>
    <mergeCell ref="C26:D26"/>
    <mergeCell ref="C27:D27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22:B22"/>
    <mergeCell ref="E13:F13"/>
    <mergeCell ref="E14:F14"/>
    <mergeCell ref="G10:H10"/>
    <mergeCell ref="G11:H11"/>
    <mergeCell ref="G12:H12"/>
    <mergeCell ref="G13:H13"/>
    <mergeCell ref="E17:F17"/>
    <mergeCell ref="E18:F18"/>
    <mergeCell ref="E19:F19"/>
    <mergeCell ref="E20:F20"/>
    <mergeCell ref="E21:F21"/>
    <mergeCell ref="E15:F15"/>
    <mergeCell ref="E16:F16"/>
    <mergeCell ref="I10:J10"/>
    <mergeCell ref="I11:J11"/>
    <mergeCell ref="A23:B23"/>
    <mergeCell ref="E22:F22"/>
    <mergeCell ref="E23:F23"/>
    <mergeCell ref="C8:D8"/>
    <mergeCell ref="A12:B12"/>
    <mergeCell ref="A13:B13"/>
    <mergeCell ref="A14:B14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I2:J2"/>
    <mergeCell ref="I3:J3"/>
    <mergeCell ref="I4:J4"/>
    <mergeCell ref="I5:J5"/>
    <mergeCell ref="I6:J6"/>
    <mergeCell ref="I7:J7"/>
    <mergeCell ref="I8:J8"/>
    <mergeCell ref="I9:J9"/>
    <mergeCell ref="G14:H14"/>
    <mergeCell ref="G15:H15"/>
    <mergeCell ref="G16:H16"/>
    <mergeCell ref="G17:H17"/>
    <mergeCell ref="G18:H18"/>
    <mergeCell ref="G19:H19"/>
    <mergeCell ref="G8:H8"/>
    <mergeCell ref="G9:H9"/>
    <mergeCell ref="E3:F3"/>
    <mergeCell ref="E4:F4"/>
    <mergeCell ref="E5:F5"/>
    <mergeCell ref="E6:F6"/>
    <mergeCell ref="E7:F7"/>
    <mergeCell ref="E8:F8"/>
    <mergeCell ref="E9:F9"/>
    <mergeCell ref="E10:F10"/>
    <mergeCell ref="G3:H3"/>
    <mergeCell ref="G4:H4"/>
    <mergeCell ref="G5:H5"/>
    <mergeCell ref="G6:H6"/>
    <mergeCell ref="G7:H7"/>
    <mergeCell ref="E11:F11"/>
    <mergeCell ref="E12:F12"/>
    <mergeCell ref="I95:J95"/>
    <mergeCell ref="I12:J12"/>
    <mergeCell ref="I13:J13"/>
    <mergeCell ref="I14:J14"/>
    <mergeCell ref="I15:J15"/>
    <mergeCell ref="G20:H20"/>
    <mergeCell ref="G21:H21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I96:J96"/>
    <mergeCell ref="I97:J97"/>
    <mergeCell ref="I98:J98"/>
    <mergeCell ref="I99:J99"/>
    <mergeCell ref="I100:J100"/>
    <mergeCell ref="I101:J101"/>
    <mergeCell ref="I102:J102"/>
    <mergeCell ref="I103:J103"/>
    <mergeCell ref="C2:D2"/>
    <mergeCell ref="E2:F2"/>
    <mergeCell ref="A2:B2"/>
    <mergeCell ref="A3:B3"/>
    <mergeCell ref="A4:B4"/>
    <mergeCell ref="A5:B5"/>
    <mergeCell ref="I92:J92"/>
    <mergeCell ref="I93:J93"/>
    <mergeCell ref="I94:J9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C3:D3"/>
    <mergeCell ref="C4:D4"/>
    <mergeCell ref="C5:D5"/>
    <mergeCell ref="C6:D6"/>
    <mergeCell ref="C7:D7"/>
    <mergeCell ref="G2:H2"/>
    <mergeCell ref="E108:F108"/>
    <mergeCell ref="E109:F109"/>
    <mergeCell ref="E110:F110"/>
    <mergeCell ref="E111:F111"/>
    <mergeCell ref="E112:F112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07:F107"/>
    <mergeCell ref="I113:J113"/>
    <mergeCell ref="I114:J114"/>
    <mergeCell ref="I115:J115"/>
    <mergeCell ref="I116:J116"/>
    <mergeCell ref="I117:J117"/>
    <mergeCell ref="I118:J118"/>
    <mergeCell ref="I119:J119"/>
    <mergeCell ref="I120:J120"/>
    <mergeCell ref="I121:J121"/>
    <mergeCell ref="I104:J104"/>
    <mergeCell ref="I105:J105"/>
    <mergeCell ref="I106:J106"/>
    <mergeCell ref="I107:J107"/>
    <mergeCell ref="I108:J108"/>
    <mergeCell ref="I109:J109"/>
    <mergeCell ref="I110:J110"/>
    <mergeCell ref="I111:J111"/>
    <mergeCell ref="I112:J112"/>
    <mergeCell ref="I141:J141"/>
    <mergeCell ref="I142:J142"/>
    <mergeCell ref="I143:J143"/>
    <mergeCell ref="I144:J144"/>
    <mergeCell ref="I145:J145"/>
    <mergeCell ref="I146:J146"/>
    <mergeCell ref="I131:J131"/>
    <mergeCell ref="I132:J132"/>
    <mergeCell ref="I133:J133"/>
    <mergeCell ref="I134:J134"/>
    <mergeCell ref="I135:J135"/>
    <mergeCell ref="I136:J136"/>
    <mergeCell ref="I137:J137"/>
    <mergeCell ref="I138:J138"/>
    <mergeCell ref="I139:J139"/>
    <mergeCell ref="I122:J122"/>
    <mergeCell ref="I123:J123"/>
    <mergeCell ref="I124:J124"/>
    <mergeCell ref="I125:J125"/>
    <mergeCell ref="I126:J126"/>
    <mergeCell ref="I127:J127"/>
    <mergeCell ref="I128:J128"/>
    <mergeCell ref="I129:J129"/>
    <mergeCell ref="I130:J130"/>
    <mergeCell ref="G130:H130"/>
    <mergeCell ref="I185:J185"/>
    <mergeCell ref="I186:J186"/>
    <mergeCell ref="I187:J187"/>
    <mergeCell ref="I188:J188"/>
    <mergeCell ref="I189:J189"/>
    <mergeCell ref="I190:J190"/>
    <mergeCell ref="I191:J191"/>
    <mergeCell ref="I192:J192"/>
    <mergeCell ref="I193:J193"/>
    <mergeCell ref="I176:J176"/>
    <mergeCell ref="I177:J177"/>
    <mergeCell ref="I178:J178"/>
    <mergeCell ref="I179:J179"/>
    <mergeCell ref="I180:J180"/>
    <mergeCell ref="I181:J181"/>
    <mergeCell ref="I182:J182"/>
    <mergeCell ref="I183:J183"/>
    <mergeCell ref="I184:J184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58:J158"/>
    <mergeCell ref="I159:J159"/>
    <mergeCell ref="I160:J160"/>
    <mergeCell ref="I161:J161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26:H126"/>
    <mergeCell ref="G127:H127"/>
    <mergeCell ref="G128:H128"/>
    <mergeCell ref="G129:H129"/>
    <mergeCell ref="E131:F131"/>
    <mergeCell ref="E132:F132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I194:J194"/>
    <mergeCell ref="I195:J195"/>
    <mergeCell ref="I196:J196"/>
    <mergeCell ref="I197:J197"/>
    <mergeCell ref="I198:J198"/>
    <mergeCell ref="I199:J199"/>
    <mergeCell ref="I162:J162"/>
    <mergeCell ref="I163:J163"/>
    <mergeCell ref="I164:J164"/>
    <mergeCell ref="I165:J165"/>
    <mergeCell ref="I166:J166"/>
    <mergeCell ref="I149:J149"/>
    <mergeCell ref="I150:J150"/>
    <mergeCell ref="I151:J151"/>
    <mergeCell ref="I152:J152"/>
    <mergeCell ref="I153:J153"/>
    <mergeCell ref="I154:J154"/>
    <mergeCell ref="I155:J155"/>
    <mergeCell ref="I156:J156"/>
    <mergeCell ref="I157:J157"/>
    <mergeCell ref="I140:J140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E133:F133"/>
    <mergeCell ref="E113:F113"/>
    <mergeCell ref="E114:F114"/>
    <mergeCell ref="E115:F115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E127:F127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E142:F142"/>
    <mergeCell ref="E143:F143"/>
    <mergeCell ref="E144:F144"/>
    <mergeCell ref="E145:F145"/>
    <mergeCell ref="E146:F146"/>
    <mergeCell ref="G144:H144"/>
    <mergeCell ref="G145:H145"/>
    <mergeCell ref="G146:H146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G140:H140"/>
    <mergeCell ref="G141:H141"/>
    <mergeCell ref="G142:H142"/>
    <mergeCell ref="G143:H143"/>
    <mergeCell ref="E128:F128"/>
    <mergeCell ref="E129:F129"/>
    <mergeCell ref="E130:F130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A146:B146"/>
    <mergeCell ref="A141:B141"/>
    <mergeCell ref="A142:B142"/>
    <mergeCell ref="A143:B143"/>
    <mergeCell ref="A144:B144"/>
    <mergeCell ref="A145:B145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72:B172"/>
    <mergeCell ref="A173:B173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E163:F163"/>
    <mergeCell ref="A174:B174"/>
    <mergeCell ref="A175:B175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A165:B165"/>
    <mergeCell ref="A166:B166"/>
    <mergeCell ref="A167:B167"/>
    <mergeCell ref="A168:B168"/>
    <mergeCell ref="A169:B169"/>
    <mergeCell ref="A170:B170"/>
    <mergeCell ref="A171:B171"/>
    <mergeCell ref="E164:F164"/>
    <mergeCell ref="E165:F165"/>
    <mergeCell ref="E166:F166"/>
    <mergeCell ref="E167:F167"/>
    <mergeCell ref="E168:F168"/>
    <mergeCell ref="E169:F169"/>
    <mergeCell ref="E170:F170"/>
    <mergeCell ref="E171:F171"/>
    <mergeCell ref="E172:F172"/>
    <mergeCell ref="C169:D169"/>
    <mergeCell ref="C170:D170"/>
    <mergeCell ref="C171:D171"/>
    <mergeCell ref="C172:D172"/>
    <mergeCell ref="C173:D173"/>
    <mergeCell ref="C174:D174"/>
    <mergeCell ref="C175:D175"/>
    <mergeCell ref="E147:F147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E156:F156"/>
    <mergeCell ref="E157:F157"/>
    <mergeCell ref="E158:F158"/>
    <mergeCell ref="E159:F159"/>
    <mergeCell ref="E160:F160"/>
    <mergeCell ref="E161:F161"/>
    <mergeCell ref="E162:F162"/>
    <mergeCell ref="E195:F195"/>
    <mergeCell ref="E196:F196"/>
    <mergeCell ref="E197:F197"/>
    <mergeCell ref="E198:F198"/>
    <mergeCell ref="E199:F199"/>
    <mergeCell ref="E182:F182"/>
    <mergeCell ref="E183:F183"/>
    <mergeCell ref="E184:F184"/>
    <mergeCell ref="E185:F185"/>
    <mergeCell ref="E186:F186"/>
    <mergeCell ref="E187:F187"/>
    <mergeCell ref="E188:F188"/>
    <mergeCell ref="E189:F189"/>
    <mergeCell ref="E190:F190"/>
    <mergeCell ref="E173:F173"/>
    <mergeCell ref="E174:F174"/>
    <mergeCell ref="E175:F175"/>
    <mergeCell ref="E176:F176"/>
    <mergeCell ref="E177:F177"/>
    <mergeCell ref="E178:F178"/>
    <mergeCell ref="E179:F179"/>
    <mergeCell ref="E180:F180"/>
    <mergeCell ref="E181:F181"/>
    <mergeCell ref="G164:H164"/>
    <mergeCell ref="E218:F218"/>
    <mergeCell ref="E219:F219"/>
    <mergeCell ref="E220:F220"/>
    <mergeCell ref="E221:F221"/>
    <mergeCell ref="E222:F222"/>
    <mergeCell ref="E223:F223"/>
    <mergeCell ref="E224:F224"/>
    <mergeCell ref="E225:F225"/>
    <mergeCell ref="E226:F226"/>
    <mergeCell ref="E209:F209"/>
    <mergeCell ref="E210:F210"/>
    <mergeCell ref="E211:F211"/>
    <mergeCell ref="E212:F212"/>
    <mergeCell ref="E213:F213"/>
    <mergeCell ref="E214:F214"/>
    <mergeCell ref="E215:F215"/>
    <mergeCell ref="E216:F216"/>
    <mergeCell ref="E217:F217"/>
    <mergeCell ref="E200:F200"/>
    <mergeCell ref="E201:F201"/>
    <mergeCell ref="E202:F202"/>
    <mergeCell ref="E203:F203"/>
    <mergeCell ref="E204:F204"/>
    <mergeCell ref="E205:F205"/>
    <mergeCell ref="E206:F206"/>
    <mergeCell ref="E207:F207"/>
    <mergeCell ref="E208:F208"/>
    <mergeCell ref="E191:F191"/>
    <mergeCell ref="E192:F192"/>
    <mergeCell ref="E193:F193"/>
    <mergeCell ref="E194:F194"/>
    <mergeCell ref="G165:H165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E227:F227"/>
    <mergeCell ref="E228:F228"/>
    <mergeCell ref="E229:F229"/>
    <mergeCell ref="E230:F230"/>
    <mergeCell ref="E231:F231"/>
    <mergeCell ref="E232:F232"/>
    <mergeCell ref="G147:H147"/>
    <mergeCell ref="G148:H148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57:H157"/>
    <mergeCell ref="G158:H158"/>
    <mergeCell ref="G159:H159"/>
    <mergeCell ref="G160:H160"/>
    <mergeCell ref="G161:H161"/>
    <mergeCell ref="G162:H162"/>
    <mergeCell ref="G163:H163"/>
    <mergeCell ref="G183:H183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174:H174"/>
    <mergeCell ref="G175:H175"/>
    <mergeCell ref="G176:H176"/>
    <mergeCell ref="G177:H177"/>
    <mergeCell ref="G178:H178"/>
    <mergeCell ref="G179:H179"/>
    <mergeCell ref="G180:H180"/>
    <mergeCell ref="G181:H181"/>
    <mergeCell ref="G182:H182"/>
    <mergeCell ref="G212:H212"/>
    <mergeCell ref="G213:H213"/>
    <mergeCell ref="G214:H214"/>
    <mergeCell ref="G215:H215"/>
    <mergeCell ref="G216:H216"/>
    <mergeCell ref="G217:H217"/>
    <mergeCell ref="G218:H218"/>
    <mergeCell ref="G201:H201"/>
    <mergeCell ref="G202:H202"/>
    <mergeCell ref="G203:H203"/>
    <mergeCell ref="G204:H204"/>
    <mergeCell ref="G205:H205"/>
    <mergeCell ref="G206:H206"/>
    <mergeCell ref="G207:H207"/>
    <mergeCell ref="G208:H208"/>
    <mergeCell ref="G209:H209"/>
    <mergeCell ref="G192:H192"/>
    <mergeCell ref="G193:H193"/>
    <mergeCell ref="G194:H194"/>
    <mergeCell ref="G195:H195"/>
    <mergeCell ref="G196:H196"/>
    <mergeCell ref="G197:H197"/>
    <mergeCell ref="G198:H198"/>
    <mergeCell ref="G199:H199"/>
    <mergeCell ref="G200:H200"/>
    <mergeCell ref="G231:H231"/>
    <mergeCell ref="G232:H232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G219:H219"/>
    <mergeCell ref="G220:H220"/>
    <mergeCell ref="G221:H221"/>
    <mergeCell ref="G222:H222"/>
    <mergeCell ref="G223:H223"/>
    <mergeCell ref="G224:H224"/>
    <mergeCell ref="G225:H225"/>
    <mergeCell ref="G226:H226"/>
    <mergeCell ref="G227:H227"/>
    <mergeCell ref="G210:H210"/>
    <mergeCell ref="G211:H211"/>
    <mergeCell ref="A202:B202"/>
    <mergeCell ref="A203:B203"/>
    <mergeCell ref="A204:B204"/>
    <mergeCell ref="C195:D195"/>
    <mergeCell ref="C196:D196"/>
    <mergeCell ref="C197:D197"/>
    <mergeCell ref="C198:D198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I147:J147"/>
    <mergeCell ref="I148:J148"/>
    <mergeCell ref="I200:J200"/>
    <mergeCell ref="I201:J201"/>
    <mergeCell ref="I202:J202"/>
    <mergeCell ref="I203:J203"/>
    <mergeCell ref="I204:J204"/>
    <mergeCell ref="I205:J205"/>
    <mergeCell ref="I206:J206"/>
    <mergeCell ref="I207:J207"/>
    <mergeCell ref="I208:J208"/>
    <mergeCell ref="I209:J209"/>
    <mergeCell ref="I210:J210"/>
    <mergeCell ref="I211:J211"/>
    <mergeCell ref="I212:J212"/>
    <mergeCell ref="I213:J213"/>
    <mergeCell ref="A214:B21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196:B196"/>
    <mergeCell ref="A197:B197"/>
    <mergeCell ref="A198:B198"/>
    <mergeCell ref="A199:B199"/>
    <mergeCell ref="A200:B200"/>
    <mergeCell ref="A201:B201"/>
    <mergeCell ref="I214:J214"/>
    <mergeCell ref="I215:J215"/>
    <mergeCell ref="I216:J216"/>
    <mergeCell ref="I217:J217"/>
    <mergeCell ref="I218:J218"/>
    <mergeCell ref="I219:J219"/>
    <mergeCell ref="I220:J220"/>
    <mergeCell ref="I221:J221"/>
    <mergeCell ref="I222:J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G228:H228"/>
    <mergeCell ref="G229:H229"/>
    <mergeCell ref="G230:H230"/>
    <mergeCell ref="C219:D219"/>
    <mergeCell ref="C220:D220"/>
    <mergeCell ref="C221:D221"/>
    <mergeCell ref="C222:D222"/>
    <mergeCell ref="I232:J232"/>
    <mergeCell ref="I233:J233"/>
    <mergeCell ref="I234:J234"/>
    <mergeCell ref="I235:J235"/>
    <mergeCell ref="I236:J236"/>
    <mergeCell ref="I237:J237"/>
    <mergeCell ref="I238:J238"/>
    <mergeCell ref="I239:J239"/>
    <mergeCell ref="I240:J240"/>
    <mergeCell ref="I223:J223"/>
    <mergeCell ref="I224:J224"/>
    <mergeCell ref="I225:J225"/>
    <mergeCell ref="I226:J226"/>
    <mergeCell ref="I227:J227"/>
    <mergeCell ref="I228:J228"/>
    <mergeCell ref="I229:J229"/>
    <mergeCell ref="I230:J230"/>
    <mergeCell ref="I231:J231"/>
    <mergeCell ref="I250:J250"/>
    <mergeCell ref="I251:J251"/>
    <mergeCell ref="I252:J252"/>
    <mergeCell ref="I253:J253"/>
    <mergeCell ref="I254:J254"/>
    <mergeCell ref="I255:J255"/>
    <mergeCell ref="I256:J256"/>
    <mergeCell ref="I257:J257"/>
    <mergeCell ref="I258:J258"/>
    <mergeCell ref="I241:J241"/>
    <mergeCell ref="I242:J242"/>
    <mergeCell ref="I243:J243"/>
    <mergeCell ref="I244:J244"/>
    <mergeCell ref="I245:J245"/>
    <mergeCell ref="I246:J246"/>
    <mergeCell ref="I247:J247"/>
    <mergeCell ref="I248:J248"/>
    <mergeCell ref="I249:J249"/>
    <mergeCell ref="I283:J283"/>
    <mergeCell ref="I284:J284"/>
    <mergeCell ref="I285:J285"/>
    <mergeCell ref="I268:J268"/>
    <mergeCell ref="I269:J269"/>
    <mergeCell ref="I270:J270"/>
    <mergeCell ref="I271:J271"/>
    <mergeCell ref="I272:J272"/>
    <mergeCell ref="I273:J273"/>
    <mergeCell ref="I274:J274"/>
    <mergeCell ref="I275:J275"/>
    <mergeCell ref="I276:J276"/>
    <mergeCell ref="I259:J259"/>
    <mergeCell ref="I260:J260"/>
    <mergeCell ref="I261:J261"/>
    <mergeCell ref="I262:J262"/>
    <mergeCell ref="I263:J263"/>
    <mergeCell ref="I264:J264"/>
    <mergeCell ref="I265:J265"/>
    <mergeCell ref="I266:J266"/>
    <mergeCell ref="I267:J267"/>
    <mergeCell ref="C223:D223"/>
    <mergeCell ref="C224:D224"/>
    <mergeCell ref="I286:J286"/>
    <mergeCell ref="I287:J287"/>
    <mergeCell ref="I288:J288"/>
    <mergeCell ref="I289:J289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I277:J277"/>
    <mergeCell ref="I278:J278"/>
    <mergeCell ref="I279:J279"/>
    <mergeCell ref="I280:J280"/>
    <mergeCell ref="I281:J281"/>
    <mergeCell ref="I282:J28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R84"/>
  <sheetViews>
    <sheetView tabSelected="1" topLeftCell="B59" workbookViewId="0">
      <selection activeCell="J31" sqref="J31"/>
    </sheetView>
  </sheetViews>
  <sheetFormatPr baseColWidth="10" defaultRowHeight="15"/>
  <sheetData>
    <row r="3" spans="1:16" ht="15.75" thickBot="1">
      <c r="B3" s="196" t="s">
        <v>322</v>
      </c>
      <c r="C3" s="196"/>
      <c r="D3" s="196"/>
      <c r="E3" s="196"/>
      <c r="F3" s="196"/>
      <c r="G3" s="196"/>
      <c r="H3" s="196"/>
      <c r="I3" s="196"/>
      <c r="K3" s="196" t="s">
        <v>331</v>
      </c>
      <c r="L3" s="196"/>
      <c r="M3" s="196"/>
      <c r="N3" s="196"/>
      <c r="O3" s="196"/>
      <c r="P3" s="196"/>
    </row>
    <row r="4" spans="1:16" ht="15.75" thickBot="1">
      <c r="B4" s="117" t="s">
        <v>269</v>
      </c>
      <c r="C4" s="119"/>
      <c r="D4" s="117" t="s">
        <v>270</v>
      </c>
      <c r="E4" s="119"/>
      <c r="F4" s="117" t="s">
        <v>271</v>
      </c>
      <c r="G4" s="119"/>
      <c r="H4" s="117" t="s">
        <v>272</v>
      </c>
      <c r="I4" s="119"/>
      <c r="K4" s="157" t="s">
        <v>323</v>
      </c>
      <c r="L4" s="197"/>
      <c r="M4" s="155"/>
      <c r="N4" s="63" t="s">
        <v>324</v>
      </c>
      <c r="O4" s="63" t="s">
        <v>325</v>
      </c>
      <c r="P4" s="63" t="s">
        <v>272</v>
      </c>
    </row>
    <row r="5" spans="1:16">
      <c r="B5" s="203" t="s">
        <v>273</v>
      </c>
      <c r="C5" s="204"/>
      <c r="D5" s="131" t="s">
        <v>290</v>
      </c>
      <c r="E5" s="132"/>
      <c r="F5" s="131" t="s">
        <v>274</v>
      </c>
      <c r="G5" s="132"/>
      <c r="H5" s="227">
        <v>89.5</v>
      </c>
      <c r="I5" s="200"/>
      <c r="K5" s="209" t="s">
        <v>305</v>
      </c>
      <c r="L5" s="209"/>
      <c r="M5" s="209"/>
      <c r="N5" s="81">
        <v>40</v>
      </c>
      <c r="O5" s="81">
        <v>2.5</v>
      </c>
      <c r="P5" s="95">
        <v>100</v>
      </c>
    </row>
    <row r="6" spans="1:16">
      <c r="B6" s="154" t="s">
        <v>276</v>
      </c>
      <c r="C6" s="146"/>
      <c r="D6" s="177"/>
      <c r="E6" s="178"/>
      <c r="F6" s="177"/>
      <c r="G6" s="178"/>
      <c r="H6" s="177"/>
      <c r="I6" s="178"/>
      <c r="K6" s="191" t="s">
        <v>326</v>
      </c>
      <c r="L6" s="192"/>
      <c r="M6" s="193"/>
      <c r="N6" s="183">
        <v>40</v>
      </c>
      <c r="O6" s="183">
        <v>40</v>
      </c>
      <c r="P6" s="179">
        <v>1600</v>
      </c>
    </row>
    <row r="7" spans="1:16">
      <c r="B7" s="191" t="s">
        <v>275</v>
      </c>
      <c r="C7" s="193"/>
      <c r="D7" s="175" t="s">
        <v>291</v>
      </c>
      <c r="E7" s="176"/>
      <c r="F7" s="175" t="s">
        <v>278</v>
      </c>
      <c r="G7" s="176"/>
      <c r="H7" s="216">
        <v>3.7170000000000001</v>
      </c>
      <c r="I7" s="176"/>
      <c r="K7" s="154" t="s">
        <v>327</v>
      </c>
      <c r="L7" s="187"/>
      <c r="M7" s="146"/>
      <c r="N7" s="182"/>
      <c r="O7" s="182"/>
      <c r="P7" s="182"/>
    </row>
    <row r="8" spans="1:16">
      <c r="A8" s="53"/>
      <c r="B8" s="203" t="s">
        <v>277</v>
      </c>
      <c r="C8" s="204"/>
      <c r="D8" s="177"/>
      <c r="E8" s="178"/>
      <c r="F8" s="177"/>
      <c r="G8" s="178"/>
      <c r="H8" s="177"/>
      <c r="I8" s="178"/>
      <c r="K8" s="150" t="s">
        <v>328</v>
      </c>
      <c r="L8" s="190"/>
      <c r="M8" s="145"/>
      <c r="N8" s="80">
        <v>40</v>
      </c>
      <c r="O8" s="80">
        <v>1</v>
      </c>
      <c r="P8" s="94">
        <v>40</v>
      </c>
    </row>
    <row r="9" spans="1:16">
      <c r="B9" s="191" t="s">
        <v>308</v>
      </c>
      <c r="C9" s="193"/>
      <c r="D9" s="175" t="s">
        <v>307</v>
      </c>
      <c r="E9" s="176"/>
      <c r="F9" s="175" t="s">
        <v>309</v>
      </c>
      <c r="G9" s="176"/>
      <c r="H9" s="210">
        <v>15.36</v>
      </c>
      <c r="I9" s="211"/>
      <c r="K9" s="191" t="s">
        <v>329</v>
      </c>
      <c r="L9" s="192"/>
      <c r="M9" s="193"/>
      <c r="N9" s="183">
        <v>40</v>
      </c>
      <c r="O9" s="183">
        <v>5</v>
      </c>
      <c r="P9" s="179">
        <v>200</v>
      </c>
    </row>
    <row r="10" spans="1:16" ht="15.75" thickBot="1">
      <c r="B10" s="154" t="s">
        <v>306</v>
      </c>
      <c r="C10" s="146"/>
      <c r="D10" s="177"/>
      <c r="E10" s="178"/>
      <c r="F10" s="177"/>
      <c r="G10" s="178"/>
      <c r="H10" s="211"/>
      <c r="I10" s="211"/>
      <c r="K10" s="154" t="s">
        <v>330</v>
      </c>
      <c r="L10" s="187"/>
      <c r="M10" s="146"/>
      <c r="N10" s="182"/>
      <c r="O10" s="188"/>
      <c r="P10" s="188"/>
    </row>
    <row r="11" spans="1:16" ht="15.75" thickBot="1">
      <c r="F11" s="117" t="s">
        <v>272</v>
      </c>
      <c r="G11" s="118"/>
      <c r="H11" s="208">
        <f>SUM(H5:I10)</f>
        <v>108.577</v>
      </c>
      <c r="I11" s="119"/>
      <c r="K11" s="120"/>
      <c r="L11" s="120"/>
      <c r="M11" s="120"/>
      <c r="O11" s="63" t="s">
        <v>272</v>
      </c>
      <c r="P11" s="97">
        <f>SUM(P5:P10)</f>
        <v>1940</v>
      </c>
    </row>
    <row r="12" spans="1:16">
      <c r="K12" s="120"/>
      <c r="L12" s="120"/>
      <c r="M12" s="120"/>
    </row>
    <row r="13" spans="1:16" ht="15.75" thickBot="1">
      <c r="B13" s="224"/>
      <c r="C13" s="224"/>
      <c r="D13" s="224"/>
      <c r="E13" s="224"/>
      <c r="F13" s="224"/>
      <c r="G13" s="224"/>
      <c r="H13" s="223"/>
      <c r="I13" s="224"/>
      <c r="K13" s="120"/>
      <c r="L13" s="120"/>
      <c r="M13" s="120"/>
    </row>
    <row r="14" spans="1:16" ht="15.75" thickBot="1">
      <c r="B14" s="224"/>
      <c r="C14" s="224"/>
      <c r="D14" s="224"/>
      <c r="E14" s="224"/>
      <c r="K14" s="117" t="s">
        <v>310</v>
      </c>
      <c r="L14" s="119"/>
    </row>
    <row r="15" spans="1:16">
      <c r="B15" s="98"/>
      <c r="C15" s="98"/>
      <c r="D15" s="98"/>
      <c r="E15" s="98"/>
      <c r="F15" s="98"/>
      <c r="G15" s="98"/>
      <c r="H15" s="98"/>
      <c r="I15" s="187"/>
      <c r="J15" s="187"/>
      <c r="K15" s="98"/>
      <c r="L15" s="99">
        <f>SUM(H11+P11)</f>
        <v>2048.5770000000002</v>
      </c>
      <c r="M15" s="98"/>
      <c r="N15" s="98"/>
      <c r="O15" s="98"/>
      <c r="P15" s="98"/>
    </row>
    <row r="16" spans="1:16" ht="15.75" thickBot="1">
      <c r="E16" s="207" t="s">
        <v>322</v>
      </c>
      <c r="F16" s="207"/>
      <c r="J16" s="96"/>
      <c r="M16" s="207" t="s">
        <v>331</v>
      </c>
      <c r="N16" s="207"/>
    </row>
    <row r="17" spans="2:16" ht="15.75" thickBot="1">
      <c r="B17" s="117" t="s">
        <v>269</v>
      </c>
      <c r="C17" s="119"/>
      <c r="D17" s="117" t="s">
        <v>270</v>
      </c>
      <c r="E17" s="119"/>
      <c r="F17" s="117" t="s">
        <v>271</v>
      </c>
      <c r="G17" s="119"/>
      <c r="H17" s="117" t="s">
        <v>272</v>
      </c>
      <c r="I17" s="119"/>
      <c r="K17" s="157" t="s">
        <v>323</v>
      </c>
      <c r="L17" s="197"/>
      <c r="M17" s="155"/>
      <c r="N17" s="63" t="s">
        <v>324</v>
      </c>
      <c r="O17" s="63" t="s">
        <v>325</v>
      </c>
      <c r="P17" s="63" t="s">
        <v>272</v>
      </c>
    </row>
    <row r="18" spans="2:16">
      <c r="B18" s="191" t="s">
        <v>279</v>
      </c>
      <c r="C18" s="193"/>
      <c r="D18" s="82"/>
      <c r="E18" s="83"/>
      <c r="F18" s="90"/>
      <c r="G18" s="87"/>
      <c r="H18" s="201">
        <f>D19*F19</f>
        <v>5472</v>
      </c>
      <c r="I18" s="202"/>
      <c r="K18" s="198" t="s">
        <v>333</v>
      </c>
      <c r="L18" s="199"/>
      <c r="M18" s="200"/>
      <c r="N18" s="181">
        <v>40</v>
      </c>
      <c r="O18" s="181">
        <v>2</v>
      </c>
      <c r="P18" s="184">
        <v>80</v>
      </c>
    </row>
    <row r="19" spans="2:16">
      <c r="B19" s="203" t="s">
        <v>280</v>
      </c>
      <c r="C19" s="204"/>
      <c r="D19" s="168">
        <v>2736</v>
      </c>
      <c r="E19" s="169"/>
      <c r="F19" s="131">
        <v>2</v>
      </c>
      <c r="G19" s="132"/>
      <c r="H19" s="168"/>
      <c r="I19" s="169"/>
      <c r="K19" s="177" t="s">
        <v>332</v>
      </c>
      <c r="L19" s="205"/>
      <c r="M19" s="178"/>
      <c r="N19" s="182"/>
      <c r="O19" s="182"/>
      <c r="P19" s="182"/>
    </row>
    <row r="20" spans="2:16">
      <c r="B20" s="154" t="s">
        <v>281</v>
      </c>
      <c r="C20" s="146"/>
      <c r="D20" s="84"/>
      <c r="E20" s="85"/>
      <c r="F20" s="92"/>
      <c r="G20" s="89"/>
      <c r="H20" s="170"/>
      <c r="I20" s="171"/>
      <c r="K20" s="173" t="s">
        <v>334</v>
      </c>
      <c r="L20" s="206"/>
      <c r="M20" s="174"/>
      <c r="N20" s="101">
        <v>40</v>
      </c>
      <c r="O20" s="101">
        <v>1</v>
      </c>
      <c r="P20" s="102">
        <v>40</v>
      </c>
    </row>
    <row r="21" spans="2:16" ht="15.75" thickBot="1">
      <c r="B21" s="150" t="s">
        <v>282</v>
      </c>
      <c r="C21" s="145"/>
      <c r="E21" s="91"/>
      <c r="F21" s="86"/>
      <c r="G21" s="87"/>
      <c r="H21" s="201">
        <f>D22*F22</f>
        <v>480</v>
      </c>
      <c r="I21" s="202"/>
      <c r="K21" s="173" t="s">
        <v>335</v>
      </c>
      <c r="L21" s="206"/>
      <c r="M21" s="174"/>
      <c r="N21" s="101">
        <v>40</v>
      </c>
      <c r="O21" s="103">
        <v>0.5</v>
      </c>
      <c r="P21" s="105">
        <v>20</v>
      </c>
    </row>
    <row r="22" spans="2:16" ht="15.75" thickBot="1">
      <c r="B22" s="191" t="s">
        <v>283</v>
      </c>
      <c r="C22" s="193"/>
      <c r="D22" s="168">
        <v>240</v>
      </c>
      <c r="E22" s="169"/>
      <c r="F22" s="131">
        <v>2</v>
      </c>
      <c r="G22" s="132"/>
      <c r="H22" s="168"/>
      <c r="I22" s="169"/>
      <c r="K22" s="185"/>
      <c r="L22" s="185"/>
      <c r="M22" s="185"/>
      <c r="N22" s="93"/>
      <c r="O22" s="104" t="s">
        <v>272</v>
      </c>
      <c r="P22" s="106">
        <f>SUM(P18:P21)</f>
        <v>140</v>
      </c>
    </row>
    <row r="23" spans="2:16">
      <c r="B23" s="154" t="s">
        <v>284</v>
      </c>
      <c r="C23" s="146"/>
      <c r="D23" s="84"/>
      <c r="E23" s="85"/>
      <c r="F23" s="88"/>
      <c r="G23" s="89"/>
      <c r="H23" s="170"/>
      <c r="I23" s="171"/>
    </row>
    <row r="24" spans="2:16">
      <c r="B24" s="191" t="s">
        <v>285</v>
      </c>
      <c r="C24" s="193"/>
      <c r="E24" s="91"/>
      <c r="F24" s="86"/>
      <c r="G24" s="87"/>
      <c r="H24" s="201">
        <f>D25*F25</f>
        <v>214</v>
      </c>
      <c r="I24" s="220"/>
      <c r="J24" s="100"/>
    </row>
    <row r="25" spans="2:16">
      <c r="B25" s="203" t="s">
        <v>286</v>
      </c>
      <c r="C25" s="204"/>
      <c r="D25" s="168">
        <v>107</v>
      </c>
      <c r="E25" s="169"/>
      <c r="F25" s="131">
        <v>2</v>
      </c>
      <c r="G25" s="132"/>
      <c r="H25" s="168"/>
      <c r="I25" s="221"/>
      <c r="J25" s="100"/>
    </row>
    <row r="26" spans="2:16">
      <c r="B26" s="154" t="s">
        <v>288</v>
      </c>
      <c r="C26" s="146"/>
      <c r="D26" s="84"/>
      <c r="E26" s="85"/>
      <c r="F26" s="88"/>
      <c r="G26" s="89"/>
      <c r="H26" s="170"/>
      <c r="I26" s="222"/>
      <c r="J26" s="100"/>
    </row>
    <row r="27" spans="2:16" ht="15.75" thickBot="1">
      <c r="B27" s="191" t="s">
        <v>287</v>
      </c>
      <c r="C27" s="193"/>
      <c r="D27" s="201">
        <v>107</v>
      </c>
      <c r="E27" s="202"/>
      <c r="F27" s="175">
        <v>2</v>
      </c>
      <c r="G27" s="176"/>
      <c r="H27" s="201">
        <f>D27*F27</f>
        <v>214</v>
      </c>
      <c r="I27" s="202"/>
    </row>
    <row r="28" spans="2:16" ht="15.75" thickBot="1">
      <c r="B28" s="154" t="s">
        <v>289</v>
      </c>
      <c r="C28" s="146"/>
      <c r="D28" s="170"/>
      <c r="E28" s="171"/>
      <c r="F28" s="177"/>
      <c r="G28" s="178"/>
      <c r="H28" s="170"/>
      <c r="I28" s="171"/>
      <c r="K28" s="117" t="s">
        <v>311</v>
      </c>
      <c r="L28" s="119"/>
    </row>
    <row r="29" spans="2:16" ht="15.75" thickBot="1">
      <c r="B29" s="191"/>
      <c r="C29" s="193"/>
      <c r="D29" s="175"/>
      <c r="E29" s="176"/>
      <c r="F29" s="175"/>
      <c r="G29" s="176"/>
      <c r="H29" s="201"/>
      <c r="I29" s="202"/>
      <c r="L29" s="54">
        <f>SUM(H31+P22)</f>
        <v>6520</v>
      </c>
    </row>
    <row r="30" spans="2:16" ht="15.75" thickBot="1">
      <c r="B30" s="154"/>
      <c r="C30" s="146"/>
      <c r="D30" s="177"/>
      <c r="E30" s="178"/>
      <c r="F30" s="131"/>
      <c r="G30" s="132"/>
      <c r="H30" s="168"/>
      <c r="I30" s="169"/>
    </row>
    <row r="31" spans="2:16" ht="15.75" thickBot="1">
      <c r="F31" s="117" t="s">
        <v>272</v>
      </c>
      <c r="G31" s="119"/>
      <c r="H31" s="225">
        <f>SUM(H18:I30)</f>
        <v>6380</v>
      </c>
      <c r="I31" s="119"/>
    </row>
    <row r="32" spans="2:16"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</row>
    <row r="34" spans="2:16" ht="15.75" thickBot="1">
      <c r="B34" s="120"/>
      <c r="C34" s="120"/>
      <c r="D34" s="196" t="s">
        <v>322</v>
      </c>
      <c r="E34" s="196"/>
      <c r="F34" s="196"/>
      <c r="G34" s="196"/>
      <c r="H34" s="120"/>
      <c r="I34" s="120"/>
      <c r="M34" s="196" t="s">
        <v>331</v>
      </c>
      <c r="N34" s="196"/>
    </row>
    <row r="35" spans="2:16" ht="15.75" thickBot="1">
      <c r="B35" s="117" t="s">
        <v>269</v>
      </c>
      <c r="C35" s="119"/>
      <c r="D35" s="117" t="s">
        <v>270</v>
      </c>
      <c r="E35" s="119"/>
      <c r="F35" s="117" t="s">
        <v>271</v>
      </c>
      <c r="G35" s="119"/>
      <c r="H35" s="117" t="s">
        <v>272</v>
      </c>
      <c r="I35" s="119"/>
      <c r="K35" s="157" t="s">
        <v>323</v>
      </c>
      <c r="L35" s="197"/>
      <c r="M35" s="155"/>
      <c r="N35" s="63" t="s">
        <v>324</v>
      </c>
      <c r="O35" s="63" t="s">
        <v>325</v>
      </c>
      <c r="P35" s="63" t="s">
        <v>272</v>
      </c>
    </row>
    <row r="36" spans="2:16">
      <c r="B36" s="191" t="s">
        <v>292</v>
      </c>
      <c r="C36" s="193"/>
      <c r="D36" s="191"/>
      <c r="E36" s="193"/>
      <c r="F36" s="191"/>
      <c r="G36" s="193"/>
      <c r="H36" s="191"/>
      <c r="I36" s="193"/>
      <c r="K36" s="198" t="s">
        <v>336</v>
      </c>
      <c r="L36" s="199"/>
      <c r="M36" s="200"/>
      <c r="N36" s="181">
        <v>40</v>
      </c>
      <c r="O36" s="181">
        <v>2</v>
      </c>
      <c r="P36" s="184">
        <v>80</v>
      </c>
    </row>
    <row r="37" spans="2:16">
      <c r="B37" s="203" t="s">
        <v>293</v>
      </c>
      <c r="C37" s="204"/>
      <c r="D37" s="203" t="s">
        <v>295</v>
      </c>
      <c r="E37" s="204"/>
      <c r="F37" s="203">
        <v>2</v>
      </c>
      <c r="G37" s="204"/>
      <c r="H37" s="214">
        <v>141.52000000000001</v>
      </c>
      <c r="I37" s="215"/>
      <c r="K37" s="131" t="s">
        <v>337</v>
      </c>
      <c r="L37" s="185"/>
      <c r="M37" s="132"/>
      <c r="N37" s="182"/>
      <c r="O37" s="182"/>
      <c r="P37" s="182"/>
    </row>
    <row r="38" spans="2:16">
      <c r="B38" s="154" t="s">
        <v>294</v>
      </c>
      <c r="C38" s="146"/>
      <c r="D38" s="154"/>
      <c r="E38" s="146"/>
      <c r="F38" s="154"/>
      <c r="G38" s="146"/>
      <c r="H38" s="154"/>
      <c r="I38" s="146"/>
      <c r="K38" s="175" t="s">
        <v>349</v>
      </c>
      <c r="L38" s="186"/>
      <c r="M38" s="176"/>
      <c r="N38" s="176">
        <v>40</v>
      </c>
      <c r="O38" s="183" t="s">
        <v>353</v>
      </c>
      <c r="P38" s="179">
        <v>52.8</v>
      </c>
    </row>
    <row r="39" spans="2:16">
      <c r="B39" s="191" t="s">
        <v>296</v>
      </c>
      <c r="C39" s="193"/>
      <c r="D39" s="216">
        <v>351.19</v>
      </c>
      <c r="E39" s="217"/>
      <c r="F39" s="175">
        <v>1</v>
      </c>
      <c r="G39" s="176"/>
      <c r="H39" s="216">
        <v>351.19</v>
      </c>
      <c r="I39" s="217"/>
      <c r="K39" s="131" t="s">
        <v>350</v>
      </c>
      <c r="L39" s="185"/>
      <c r="M39" s="132"/>
      <c r="N39" s="178"/>
      <c r="O39" s="182"/>
      <c r="P39" s="180"/>
    </row>
    <row r="40" spans="2:16">
      <c r="B40" s="154" t="s">
        <v>297</v>
      </c>
      <c r="C40" s="146"/>
      <c r="D40" s="218"/>
      <c r="E40" s="219"/>
      <c r="F40" s="177"/>
      <c r="G40" s="178"/>
      <c r="H40" s="218"/>
      <c r="I40" s="219"/>
      <c r="K40" s="107" t="s">
        <v>351</v>
      </c>
      <c r="L40" s="108"/>
      <c r="M40" s="109"/>
      <c r="N40" s="183">
        <v>40</v>
      </c>
      <c r="O40" s="183" t="s">
        <v>354</v>
      </c>
      <c r="P40" s="179" t="s">
        <v>355</v>
      </c>
    </row>
    <row r="41" spans="2:16">
      <c r="B41" s="191" t="s">
        <v>298</v>
      </c>
      <c r="C41" s="193"/>
      <c r="D41" s="191"/>
      <c r="E41" s="193"/>
      <c r="F41" s="191"/>
      <c r="G41" s="193"/>
      <c r="H41" s="191"/>
      <c r="I41" s="193"/>
      <c r="K41" s="154" t="s">
        <v>352</v>
      </c>
      <c r="L41" s="187"/>
      <c r="M41" s="146"/>
      <c r="N41" s="182"/>
      <c r="O41" s="182"/>
      <c r="P41" s="180"/>
    </row>
    <row r="42" spans="2:16">
      <c r="B42" s="203" t="s">
        <v>302</v>
      </c>
      <c r="C42" s="204"/>
      <c r="D42" s="214">
        <v>3.42</v>
      </c>
      <c r="E42" s="215"/>
      <c r="F42" s="203">
        <v>1</v>
      </c>
      <c r="G42" s="204"/>
      <c r="H42" s="214" t="s">
        <v>300</v>
      </c>
      <c r="I42" s="215"/>
      <c r="K42" s="150" t="s">
        <v>356</v>
      </c>
      <c r="L42" s="190"/>
      <c r="M42" s="145"/>
      <c r="N42" s="80">
        <v>40</v>
      </c>
      <c r="O42" s="80" t="s">
        <v>357</v>
      </c>
      <c r="P42" s="94">
        <v>40</v>
      </c>
    </row>
    <row r="43" spans="2:16">
      <c r="B43" s="154" t="s">
        <v>299</v>
      </c>
      <c r="C43" s="146"/>
      <c r="D43" s="154"/>
      <c r="E43" s="146"/>
      <c r="F43" s="154"/>
      <c r="G43" s="146"/>
      <c r="H43" s="154"/>
      <c r="I43" s="146"/>
      <c r="K43" s="191" t="s">
        <v>358</v>
      </c>
      <c r="L43" s="192"/>
      <c r="M43" s="193"/>
      <c r="N43" s="183">
        <v>40</v>
      </c>
      <c r="O43" s="183">
        <v>0.5</v>
      </c>
      <c r="P43" s="179">
        <v>20</v>
      </c>
    </row>
    <row r="44" spans="2:16">
      <c r="B44" s="191" t="s">
        <v>301</v>
      </c>
      <c r="C44" s="193"/>
      <c r="D44" s="175" t="s">
        <v>304</v>
      </c>
      <c r="E44" s="176"/>
      <c r="F44" s="175">
        <v>8</v>
      </c>
      <c r="G44" s="176"/>
      <c r="H44" s="216">
        <v>1.52</v>
      </c>
      <c r="I44" s="217"/>
      <c r="K44" s="154" t="s">
        <v>359</v>
      </c>
      <c r="L44" s="187"/>
      <c r="M44" s="146"/>
      <c r="N44" s="182"/>
      <c r="O44" s="182"/>
      <c r="P44" s="182"/>
    </row>
    <row r="45" spans="2:16">
      <c r="B45" s="154" t="s">
        <v>303</v>
      </c>
      <c r="C45" s="146"/>
      <c r="D45" s="177"/>
      <c r="E45" s="178"/>
      <c r="F45" s="177"/>
      <c r="G45" s="178"/>
      <c r="H45" s="218"/>
      <c r="I45" s="219"/>
      <c r="K45" s="191" t="s">
        <v>360</v>
      </c>
      <c r="L45" s="192"/>
      <c r="M45" s="193"/>
      <c r="N45" s="183">
        <v>40</v>
      </c>
      <c r="O45" s="183">
        <v>0.66</v>
      </c>
      <c r="P45" s="189">
        <v>26.66</v>
      </c>
    </row>
    <row r="46" spans="2:16" ht="15.75" thickBot="1">
      <c r="B46" s="191" t="s">
        <v>312</v>
      </c>
      <c r="C46" s="193"/>
      <c r="D46" s="201"/>
      <c r="E46" s="202"/>
      <c r="F46" s="191"/>
      <c r="G46" s="193"/>
      <c r="H46" s="191"/>
      <c r="I46" s="193"/>
      <c r="K46" s="154" t="s">
        <v>361</v>
      </c>
      <c r="L46" s="187"/>
      <c r="M46" s="146"/>
      <c r="N46" s="182"/>
      <c r="O46" s="188"/>
      <c r="P46" s="188"/>
    </row>
    <row r="47" spans="2:16" ht="15.75" thickBot="1">
      <c r="B47" s="203" t="s">
        <v>313</v>
      </c>
      <c r="C47" s="204"/>
      <c r="D47" s="168">
        <v>175</v>
      </c>
      <c r="E47" s="169"/>
      <c r="F47" s="203">
        <v>1</v>
      </c>
      <c r="G47" s="204"/>
      <c r="H47" s="194">
        <v>175</v>
      </c>
      <c r="I47" s="195"/>
      <c r="K47" s="120"/>
      <c r="L47" s="120"/>
      <c r="M47" s="120"/>
      <c r="O47" s="39" t="s">
        <v>272</v>
      </c>
      <c r="P47" s="54">
        <f>SUM(P36:P46)</f>
        <v>219.46</v>
      </c>
    </row>
    <row r="48" spans="2:16">
      <c r="B48" s="154" t="s">
        <v>314</v>
      </c>
      <c r="C48" s="146"/>
      <c r="D48" s="170"/>
      <c r="E48" s="171"/>
      <c r="F48" s="154"/>
      <c r="G48" s="146"/>
      <c r="H48" s="154"/>
      <c r="I48" s="146"/>
      <c r="K48" s="120"/>
      <c r="L48" s="120"/>
      <c r="M48" s="120"/>
    </row>
    <row r="49" spans="2:16">
      <c r="B49" s="191" t="s">
        <v>315</v>
      </c>
      <c r="C49" s="193"/>
      <c r="D49" s="191"/>
      <c r="E49" s="193"/>
      <c r="F49" s="191"/>
      <c r="G49" s="193"/>
      <c r="H49" s="191"/>
      <c r="I49" s="193"/>
    </row>
    <row r="50" spans="2:16">
      <c r="B50" s="203" t="s">
        <v>316</v>
      </c>
      <c r="C50" s="204"/>
      <c r="D50" s="194">
        <v>55</v>
      </c>
      <c r="E50" s="195"/>
      <c r="F50" s="203">
        <v>2</v>
      </c>
      <c r="G50" s="204"/>
      <c r="H50" s="194">
        <v>110</v>
      </c>
      <c r="I50" s="195"/>
    </row>
    <row r="51" spans="2:16">
      <c r="B51" s="154" t="s">
        <v>317</v>
      </c>
      <c r="C51" s="146"/>
      <c r="D51" s="154"/>
      <c r="E51" s="146"/>
      <c r="F51" s="154"/>
      <c r="G51" s="146"/>
      <c r="H51" s="154"/>
      <c r="I51" s="146"/>
    </row>
    <row r="52" spans="2:16">
      <c r="B52" s="191" t="s">
        <v>338</v>
      </c>
      <c r="C52" s="193"/>
      <c r="D52" s="191"/>
      <c r="E52" s="193"/>
      <c r="F52" s="191"/>
      <c r="G52" s="193"/>
      <c r="H52" s="191"/>
      <c r="I52" s="193"/>
      <c r="N52" s="173" t="s">
        <v>366</v>
      </c>
      <c r="O52" s="174"/>
      <c r="P52" s="111">
        <v>2048</v>
      </c>
    </row>
    <row r="53" spans="2:16">
      <c r="B53" s="203" t="s">
        <v>339</v>
      </c>
      <c r="C53" s="204"/>
      <c r="D53" s="194">
        <v>69</v>
      </c>
      <c r="E53" s="204"/>
      <c r="F53" s="203">
        <v>1</v>
      </c>
      <c r="G53" s="204"/>
      <c r="H53" s="194">
        <v>69</v>
      </c>
      <c r="I53" s="204"/>
      <c r="N53" s="173" t="s">
        <v>377</v>
      </c>
      <c r="O53" s="174"/>
      <c r="P53" s="102">
        <v>6600</v>
      </c>
    </row>
    <row r="54" spans="2:16">
      <c r="B54" s="203" t="s">
        <v>340</v>
      </c>
      <c r="C54" s="204"/>
      <c r="D54" s="154"/>
      <c r="E54" s="146"/>
      <c r="F54" s="154"/>
      <c r="G54" s="146"/>
      <c r="H54" s="154"/>
      <c r="I54" s="146"/>
      <c r="N54" s="175" t="s">
        <v>378</v>
      </c>
      <c r="O54" s="176"/>
      <c r="P54" s="179">
        <v>1129</v>
      </c>
    </row>
    <row r="55" spans="2:16">
      <c r="B55" s="191" t="s">
        <v>341</v>
      </c>
      <c r="C55" s="193"/>
      <c r="D55" s="191"/>
      <c r="E55" s="193"/>
      <c r="F55" s="191"/>
      <c r="G55" s="193"/>
      <c r="H55" s="191"/>
      <c r="I55" s="193"/>
      <c r="N55" s="177" t="s">
        <v>379</v>
      </c>
      <c r="O55" s="178"/>
      <c r="P55" s="180"/>
    </row>
    <row r="56" spans="2:16" ht="15.75" thickBot="1">
      <c r="B56" s="203" t="s">
        <v>342</v>
      </c>
      <c r="C56" s="204"/>
      <c r="D56" s="203" t="s">
        <v>344</v>
      </c>
      <c r="E56" s="204"/>
      <c r="F56" s="203" t="s">
        <v>347</v>
      </c>
      <c r="G56" s="204"/>
      <c r="H56" s="214">
        <v>16.95</v>
      </c>
      <c r="I56" s="204"/>
      <c r="J56" t="s">
        <v>382</v>
      </c>
      <c r="N56" s="175" t="s">
        <v>380</v>
      </c>
      <c r="O56" s="176"/>
      <c r="P56" s="110">
        <v>14400</v>
      </c>
    </row>
    <row r="57" spans="2:16" ht="15.75" thickBot="1">
      <c r="B57" s="154" t="s">
        <v>343</v>
      </c>
      <c r="C57" s="146"/>
      <c r="D57" s="154"/>
      <c r="E57" s="146"/>
      <c r="F57" s="154"/>
      <c r="G57" s="146"/>
      <c r="H57" s="154"/>
      <c r="I57" s="146"/>
      <c r="N57" s="117" t="s">
        <v>381</v>
      </c>
      <c r="O57" s="119"/>
      <c r="P57" s="114">
        <f>SUM(P52:P56)</f>
        <v>24177</v>
      </c>
    </row>
    <row r="58" spans="2:16">
      <c r="B58" s="191" t="s">
        <v>341</v>
      </c>
      <c r="C58" s="193"/>
      <c r="D58" s="191"/>
      <c r="E58" s="193"/>
      <c r="F58" s="191"/>
      <c r="G58" s="193"/>
      <c r="H58" s="191"/>
      <c r="I58" s="193"/>
    </row>
    <row r="59" spans="2:16" ht="15.75" thickBot="1">
      <c r="B59" s="203" t="s">
        <v>345</v>
      </c>
      <c r="C59" s="204"/>
      <c r="D59" s="203" t="s">
        <v>344</v>
      </c>
      <c r="E59" s="204"/>
      <c r="F59" s="203" t="s">
        <v>348</v>
      </c>
      <c r="G59" s="204"/>
      <c r="H59" s="194">
        <v>44</v>
      </c>
      <c r="I59" s="204"/>
    </row>
    <row r="60" spans="2:16" ht="15.75" thickBot="1">
      <c r="B60" s="154" t="s">
        <v>346</v>
      </c>
      <c r="C60" s="146"/>
      <c r="D60" s="154"/>
      <c r="E60" s="146"/>
      <c r="F60" s="203"/>
      <c r="G60" s="204"/>
      <c r="H60" s="203"/>
      <c r="I60" s="204"/>
      <c r="K60" s="117" t="s">
        <v>318</v>
      </c>
      <c r="L60" s="119"/>
    </row>
    <row r="61" spans="2:16" ht="15.75" thickBot="1">
      <c r="B61" s="120"/>
      <c r="C61" s="120"/>
      <c r="D61" s="120"/>
      <c r="E61" s="120"/>
      <c r="F61" s="117" t="s">
        <v>272</v>
      </c>
      <c r="G61" s="119"/>
      <c r="H61" s="117">
        <f>SUM(H36:I60)</f>
        <v>909.18000000000006</v>
      </c>
      <c r="I61" s="119"/>
      <c r="L61" s="54">
        <f>SUM(H61+P47)</f>
        <v>1128.6400000000001</v>
      </c>
    </row>
    <row r="62" spans="2:16">
      <c r="B62" s="187"/>
      <c r="C62" s="187"/>
      <c r="D62" s="187"/>
      <c r="E62" s="187"/>
      <c r="F62" s="187"/>
      <c r="G62" s="187"/>
      <c r="H62" s="187"/>
      <c r="I62" s="187"/>
      <c r="J62" s="98"/>
      <c r="K62" s="98"/>
      <c r="L62" s="98"/>
      <c r="M62" s="98"/>
      <c r="N62" s="98"/>
      <c r="O62" s="98"/>
      <c r="P62" s="98"/>
    </row>
    <row r="63" spans="2:16" ht="15.75" thickBot="1">
      <c r="B63" s="120"/>
      <c r="C63" s="120"/>
      <c r="D63" s="120"/>
      <c r="E63" s="120"/>
      <c r="F63" s="120"/>
      <c r="G63" s="120"/>
      <c r="H63" s="120"/>
      <c r="I63" s="120"/>
    </row>
    <row r="64" spans="2:16" ht="15.75" thickBot="1">
      <c r="B64" s="120"/>
      <c r="C64" s="120"/>
      <c r="D64" s="120"/>
      <c r="E64" s="120"/>
      <c r="F64" s="120"/>
      <c r="G64" s="120"/>
      <c r="H64" s="117" t="s">
        <v>374</v>
      </c>
      <c r="I64" s="119"/>
      <c r="L64" s="112"/>
    </row>
    <row r="65" spans="1:18" ht="15.75" thickBot="1">
      <c r="B65" s="120"/>
      <c r="C65" s="120"/>
      <c r="D65" s="120"/>
      <c r="E65" s="120"/>
      <c r="F65" s="120"/>
      <c r="G65" s="120"/>
      <c r="H65" s="212">
        <f>SUM(L15+L29+L61)</f>
        <v>9697.2170000000006</v>
      </c>
      <c r="I65" s="213"/>
      <c r="N65" t="s">
        <v>366</v>
      </c>
      <c r="O65" s="120" t="s">
        <v>367</v>
      </c>
      <c r="P65" s="120"/>
      <c r="Q65" t="s">
        <v>368</v>
      </c>
      <c r="R65" t="s">
        <v>369</v>
      </c>
    </row>
    <row r="66" spans="1:18">
      <c r="B66" s="120"/>
      <c r="C66" s="120"/>
      <c r="D66" s="224"/>
      <c r="E66" s="224"/>
      <c r="F66" s="224"/>
      <c r="G66" s="224"/>
      <c r="H66" s="224"/>
      <c r="I66" s="224"/>
      <c r="J66" s="26"/>
      <c r="K66" s="26"/>
      <c r="N66" s="112">
        <v>2048</v>
      </c>
      <c r="O66" s="172">
        <v>6600</v>
      </c>
      <c r="P66" s="120"/>
      <c r="Q66" s="113">
        <v>1129</v>
      </c>
      <c r="R66" s="113">
        <v>14400</v>
      </c>
    </row>
    <row r="67" spans="1:18" ht="15.75" thickBot="1">
      <c r="B67" s="120"/>
      <c r="C67" s="120"/>
      <c r="D67" s="224"/>
      <c r="E67" s="224"/>
      <c r="F67" s="224"/>
      <c r="G67" s="224"/>
      <c r="H67" s="196"/>
      <c r="I67" s="196"/>
      <c r="J67" s="228" t="s">
        <v>376</v>
      </c>
      <c r="K67" s="230">
        <f>(H65+H79)</f>
        <v>24097.217000000001</v>
      </c>
      <c r="L67" s="26"/>
    </row>
    <row r="68" spans="1:18" ht="15.75" thickBot="1">
      <c r="B68" s="120"/>
      <c r="C68" s="120"/>
      <c r="D68" s="224"/>
      <c r="E68" s="224"/>
      <c r="F68" s="224"/>
      <c r="G68" s="224"/>
      <c r="H68" s="118"/>
      <c r="I68" s="118"/>
      <c r="J68" s="231" t="s">
        <v>375</v>
      </c>
      <c r="K68" s="115">
        <f>18*K67/100</f>
        <v>4337.4990600000001</v>
      </c>
      <c r="L68" s="26"/>
    </row>
    <row r="69" spans="1:18" ht="15.75" thickBot="1">
      <c r="B69" s="120"/>
      <c r="C69" s="120"/>
      <c r="D69" s="224"/>
      <c r="E69" s="224"/>
      <c r="F69" s="224"/>
      <c r="G69" s="224"/>
      <c r="H69" s="224"/>
      <c r="I69" s="224"/>
      <c r="J69" s="232" t="s">
        <v>383</v>
      </c>
      <c r="K69" s="229">
        <f>SUM(K67:K68)</f>
        <v>28434.716059999999</v>
      </c>
      <c r="L69" s="26"/>
    </row>
    <row r="70" spans="1:18">
      <c r="B70" s="120"/>
      <c r="C70" s="120"/>
      <c r="D70" s="120"/>
      <c r="E70" s="120"/>
      <c r="F70" s="120"/>
      <c r="G70" s="120"/>
      <c r="H70" s="120"/>
      <c r="I70" s="120"/>
    </row>
    <row r="71" spans="1:18" ht="15.75" thickBot="1">
      <c r="B71" s="120"/>
      <c r="C71" s="120"/>
      <c r="D71" s="120"/>
      <c r="E71" s="120"/>
      <c r="F71" s="120"/>
      <c r="G71" s="120"/>
      <c r="H71" s="120"/>
      <c r="I71" s="120"/>
      <c r="L71" s="26"/>
    </row>
    <row r="72" spans="1:18" ht="15.75" thickBot="1">
      <c r="A72" s="117" t="s">
        <v>362</v>
      </c>
      <c r="B72" s="118"/>
      <c r="C72" s="119"/>
      <c r="D72" s="117" t="s">
        <v>363</v>
      </c>
      <c r="E72" s="119"/>
      <c r="F72" s="117" t="s">
        <v>324</v>
      </c>
      <c r="G72" s="119"/>
      <c r="H72" s="117" t="s">
        <v>272</v>
      </c>
      <c r="I72" s="119"/>
    </row>
    <row r="73" spans="1:18">
      <c r="A73" s="203" t="s">
        <v>364</v>
      </c>
      <c r="B73" s="224"/>
      <c r="C73" s="204"/>
      <c r="D73" s="131">
        <v>80</v>
      </c>
      <c r="E73" s="132"/>
      <c r="F73" s="168">
        <v>30</v>
      </c>
      <c r="G73" s="169"/>
      <c r="H73" s="168">
        <v>2400</v>
      </c>
      <c r="I73" s="169"/>
    </row>
    <row r="74" spans="1:18">
      <c r="A74" s="154" t="s">
        <v>365</v>
      </c>
      <c r="B74" s="187"/>
      <c r="C74" s="146"/>
      <c r="D74" s="177"/>
      <c r="E74" s="178"/>
      <c r="F74" s="170"/>
      <c r="G74" s="171"/>
      <c r="H74" s="170"/>
      <c r="I74" s="171"/>
    </row>
    <row r="75" spans="1:18">
      <c r="A75" s="150" t="s">
        <v>370</v>
      </c>
      <c r="B75" s="190"/>
      <c r="C75" s="145"/>
      <c r="D75" s="150">
        <v>300</v>
      </c>
      <c r="E75" s="145"/>
      <c r="F75" s="226">
        <v>30</v>
      </c>
      <c r="G75" s="145"/>
      <c r="H75" s="226">
        <v>9000</v>
      </c>
      <c r="I75" s="145"/>
    </row>
    <row r="76" spans="1:18">
      <c r="A76" s="191" t="s">
        <v>371</v>
      </c>
      <c r="B76" s="192"/>
      <c r="C76" s="193"/>
      <c r="D76" s="191"/>
      <c r="E76" s="193"/>
      <c r="F76" s="191"/>
      <c r="G76" s="193"/>
      <c r="H76" s="191"/>
      <c r="I76" s="193"/>
    </row>
    <row r="77" spans="1:18">
      <c r="A77" s="203" t="s">
        <v>372</v>
      </c>
      <c r="B77" s="224"/>
      <c r="C77" s="204"/>
      <c r="D77" s="203">
        <v>100</v>
      </c>
      <c r="E77" s="204"/>
      <c r="F77" s="194">
        <v>30</v>
      </c>
      <c r="G77" s="204"/>
      <c r="H77" s="194">
        <v>3000</v>
      </c>
      <c r="I77" s="204"/>
    </row>
    <row r="78" spans="1:18" ht="15.75" thickBot="1">
      <c r="A78" s="154" t="s">
        <v>373</v>
      </c>
      <c r="B78" s="187"/>
      <c r="C78" s="146"/>
      <c r="D78" s="154"/>
      <c r="E78" s="146"/>
      <c r="F78" s="203"/>
      <c r="G78" s="204"/>
      <c r="H78" s="203"/>
      <c r="I78" s="204"/>
    </row>
    <row r="79" spans="1:18" ht="15.75" thickBot="1">
      <c r="A79" s="120"/>
      <c r="B79" s="120"/>
      <c r="C79" s="120"/>
      <c r="D79" s="120"/>
      <c r="E79" s="120"/>
      <c r="F79" s="117" t="s">
        <v>272</v>
      </c>
      <c r="G79" s="119"/>
      <c r="H79" s="225">
        <f>SUM(H73:I78)</f>
        <v>14400</v>
      </c>
      <c r="I79" s="119"/>
    </row>
    <row r="80" spans="1:18">
      <c r="A80" s="120"/>
      <c r="B80" s="120"/>
      <c r="C80" s="120"/>
      <c r="D80" s="120"/>
      <c r="E80" s="120"/>
      <c r="F80" s="120"/>
      <c r="G80" s="120"/>
      <c r="H80" s="120"/>
      <c r="I80" s="120"/>
    </row>
    <row r="81" spans="1:3">
      <c r="A81" s="120"/>
      <c r="B81" s="120"/>
      <c r="C81" s="120"/>
    </row>
    <row r="82" spans="1:3">
      <c r="A82" s="120"/>
      <c r="B82" s="120"/>
      <c r="C82" s="120"/>
    </row>
    <row r="83" spans="1:3">
      <c r="A83" s="120"/>
      <c r="B83" s="120"/>
      <c r="C83" s="120"/>
    </row>
    <row r="84" spans="1:3">
      <c r="A84" s="120"/>
      <c r="B84" s="120"/>
      <c r="C84" s="120"/>
    </row>
  </sheetData>
  <mergeCells count="314">
    <mergeCell ref="A81:C81"/>
    <mergeCell ref="A82:C82"/>
    <mergeCell ref="A83:C83"/>
    <mergeCell ref="A84:C84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H38:I38"/>
    <mergeCell ref="H35:I35"/>
    <mergeCell ref="F38:G38"/>
    <mergeCell ref="B43:C43"/>
    <mergeCell ref="H31:I31"/>
    <mergeCell ref="H34:I34"/>
    <mergeCell ref="H37:I37"/>
    <mergeCell ref="D36:E36"/>
    <mergeCell ref="D37:E37"/>
    <mergeCell ref="F37:G37"/>
    <mergeCell ref="F36:G36"/>
    <mergeCell ref="H36:I36"/>
    <mergeCell ref="F31:G31"/>
    <mergeCell ref="B38:C38"/>
    <mergeCell ref="B39:C39"/>
    <mergeCell ref="B40:C40"/>
    <mergeCell ref="B41:C41"/>
    <mergeCell ref="B42:C42"/>
    <mergeCell ref="B36:C36"/>
    <mergeCell ref="B37:C37"/>
    <mergeCell ref="B25:C25"/>
    <mergeCell ref="F42:G42"/>
    <mergeCell ref="D35:E35"/>
    <mergeCell ref="B46:C46"/>
    <mergeCell ref="F13:G13"/>
    <mergeCell ref="F11:G11"/>
    <mergeCell ref="B29:C29"/>
    <mergeCell ref="B30:C30"/>
    <mergeCell ref="D29:E30"/>
    <mergeCell ref="F43:G43"/>
    <mergeCell ref="F35:G35"/>
    <mergeCell ref="D38:E38"/>
    <mergeCell ref="B47:C47"/>
    <mergeCell ref="B48:C48"/>
    <mergeCell ref="B49:C49"/>
    <mergeCell ref="B50:C50"/>
    <mergeCell ref="H4:I4"/>
    <mergeCell ref="B6:C6"/>
    <mergeCell ref="B7:C7"/>
    <mergeCell ref="B8:C8"/>
    <mergeCell ref="B9:C9"/>
    <mergeCell ref="B10:C10"/>
    <mergeCell ref="D7:E8"/>
    <mergeCell ref="F7:G8"/>
    <mergeCell ref="H7:I8"/>
    <mergeCell ref="B5:C5"/>
    <mergeCell ref="D5:E6"/>
    <mergeCell ref="F5:G6"/>
    <mergeCell ref="H5:I6"/>
    <mergeCell ref="B13:C13"/>
    <mergeCell ref="B14:C14"/>
    <mergeCell ref="B44:C44"/>
    <mergeCell ref="B45:C45"/>
    <mergeCell ref="B35:C35"/>
    <mergeCell ref="D13:E13"/>
    <mergeCell ref="D14:E14"/>
    <mergeCell ref="B70:C70"/>
    <mergeCell ref="B71:C71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6:C66"/>
    <mergeCell ref="B67:C67"/>
    <mergeCell ref="B68:C68"/>
    <mergeCell ref="B69:C69"/>
    <mergeCell ref="D53:E53"/>
    <mergeCell ref="D54:E54"/>
    <mergeCell ref="D55:E55"/>
    <mergeCell ref="D56:E56"/>
    <mergeCell ref="D57:E57"/>
    <mergeCell ref="B64:C64"/>
    <mergeCell ref="B65:C65"/>
    <mergeCell ref="B51:C51"/>
    <mergeCell ref="B52:C52"/>
    <mergeCell ref="B53:C53"/>
    <mergeCell ref="B54:C54"/>
    <mergeCell ref="D78:E78"/>
    <mergeCell ref="D79:E79"/>
    <mergeCell ref="D80:E80"/>
    <mergeCell ref="F51:G51"/>
    <mergeCell ref="F52:G52"/>
    <mergeCell ref="F53:G53"/>
    <mergeCell ref="F54:G54"/>
    <mergeCell ref="F55:G55"/>
    <mergeCell ref="F56:G56"/>
    <mergeCell ref="F57:G57"/>
    <mergeCell ref="F58:G58"/>
    <mergeCell ref="D67:E67"/>
    <mergeCell ref="D68:E68"/>
    <mergeCell ref="D69:E69"/>
    <mergeCell ref="D70:E70"/>
    <mergeCell ref="D71:E71"/>
    <mergeCell ref="D72:E72"/>
    <mergeCell ref="D75:E75"/>
    <mergeCell ref="D58:E58"/>
    <mergeCell ref="D59:E59"/>
    <mergeCell ref="D60:E60"/>
    <mergeCell ref="F61:G61"/>
    <mergeCell ref="D51:E51"/>
    <mergeCell ref="D52:E52"/>
    <mergeCell ref="F64:G64"/>
    <mergeCell ref="F65:G65"/>
    <mergeCell ref="F66:G66"/>
    <mergeCell ref="F67:G67"/>
    <mergeCell ref="D76:E76"/>
    <mergeCell ref="D77:E77"/>
    <mergeCell ref="D61:E61"/>
    <mergeCell ref="D62:E62"/>
    <mergeCell ref="D63:E63"/>
    <mergeCell ref="D64:E64"/>
    <mergeCell ref="D65:E65"/>
    <mergeCell ref="D66:E66"/>
    <mergeCell ref="F77:G77"/>
    <mergeCell ref="D73:E74"/>
    <mergeCell ref="F78:G78"/>
    <mergeCell ref="F79:G79"/>
    <mergeCell ref="F80:G8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F68:G68"/>
    <mergeCell ref="F69:G69"/>
    <mergeCell ref="F70:G70"/>
    <mergeCell ref="F71:G71"/>
    <mergeCell ref="F72:G72"/>
    <mergeCell ref="F75:G75"/>
    <mergeCell ref="F76:G76"/>
    <mergeCell ref="F59:G59"/>
    <mergeCell ref="F73:G74"/>
    <mergeCell ref="F62:G62"/>
    <mergeCell ref="F63:G63"/>
    <mergeCell ref="F60:G60"/>
    <mergeCell ref="F29:G30"/>
    <mergeCell ref="D17:E17"/>
    <mergeCell ref="H13:I13"/>
    <mergeCell ref="H79:I79"/>
    <mergeCell ref="H80:I80"/>
    <mergeCell ref="B34:C34"/>
    <mergeCell ref="H70:I70"/>
    <mergeCell ref="H71:I71"/>
    <mergeCell ref="H72:I72"/>
    <mergeCell ref="H75:I75"/>
    <mergeCell ref="H76:I76"/>
    <mergeCell ref="H77:I77"/>
    <mergeCell ref="H78:I78"/>
    <mergeCell ref="H61:I61"/>
    <mergeCell ref="H62:I62"/>
    <mergeCell ref="H63:I63"/>
    <mergeCell ref="H66:I66"/>
    <mergeCell ref="H67:I67"/>
    <mergeCell ref="H68:I68"/>
    <mergeCell ref="H69:I69"/>
    <mergeCell ref="B17:C17"/>
    <mergeCell ref="F22:G22"/>
    <mergeCell ref="F25:G25"/>
    <mergeCell ref="D39:E40"/>
    <mergeCell ref="F39:G40"/>
    <mergeCell ref="H39:I40"/>
    <mergeCell ref="H44:I45"/>
    <mergeCell ref="F44:G45"/>
    <mergeCell ref="D44:E45"/>
    <mergeCell ref="H41:I41"/>
    <mergeCell ref="H42:I42"/>
    <mergeCell ref="H43:I43"/>
    <mergeCell ref="F41:G41"/>
    <mergeCell ref="B3:I3"/>
    <mergeCell ref="K4:M4"/>
    <mergeCell ref="K5:M5"/>
    <mergeCell ref="K6:M6"/>
    <mergeCell ref="K7:M7"/>
    <mergeCell ref="K8:M8"/>
    <mergeCell ref="K9:M9"/>
    <mergeCell ref="N6:N7"/>
    <mergeCell ref="K3:P3"/>
    <mergeCell ref="D9:E10"/>
    <mergeCell ref="F9:G10"/>
    <mergeCell ref="H9:I10"/>
    <mergeCell ref="O6:O7"/>
    <mergeCell ref="P6:P7"/>
    <mergeCell ref="K10:M10"/>
    <mergeCell ref="B4:C4"/>
    <mergeCell ref="D4:E4"/>
    <mergeCell ref="F4:G4"/>
    <mergeCell ref="P9:P10"/>
    <mergeCell ref="H11:I11"/>
    <mergeCell ref="F19:G19"/>
    <mergeCell ref="H18:I20"/>
    <mergeCell ref="F17:G17"/>
    <mergeCell ref="H17:I17"/>
    <mergeCell ref="O18:O19"/>
    <mergeCell ref="P18:P19"/>
    <mergeCell ref="E16:F16"/>
    <mergeCell ref="I15:J15"/>
    <mergeCell ref="B28:C28"/>
    <mergeCell ref="D19:E19"/>
    <mergeCell ref="D25:E25"/>
    <mergeCell ref="D27:E28"/>
    <mergeCell ref="K11:M11"/>
    <mergeCell ref="K12:M12"/>
    <mergeCell ref="K13:M13"/>
    <mergeCell ref="N9:N10"/>
    <mergeCell ref="O9:O10"/>
    <mergeCell ref="D22:E22"/>
    <mergeCell ref="K28:L28"/>
    <mergeCell ref="H21:I23"/>
    <mergeCell ref="H24:I26"/>
    <mergeCell ref="F27:G28"/>
    <mergeCell ref="B24:C24"/>
    <mergeCell ref="B22:C22"/>
    <mergeCell ref="B23:C23"/>
    <mergeCell ref="B26:C26"/>
    <mergeCell ref="B21:C21"/>
    <mergeCell ref="B18:C18"/>
    <mergeCell ref="B19:C19"/>
    <mergeCell ref="B20:C20"/>
    <mergeCell ref="B27:C27"/>
    <mergeCell ref="H29:I30"/>
    <mergeCell ref="K17:M17"/>
    <mergeCell ref="K18:M18"/>
    <mergeCell ref="K19:M19"/>
    <mergeCell ref="K20:M20"/>
    <mergeCell ref="K21:M21"/>
    <mergeCell ref="K22:M22"/>
    <mergeCell ref="N18:N19"/>
    <mergeCell ref="K14:L14"/>
    <mergeCell ref="M16:N16"/>
    <mergeCell ref="H27:I28"/>
    <mergeCell ref="H50:I50"/>
    <mergeCell ref="H49:I49"/>
    <mergeCell ref="H48:I48"/>
    <mergeCell ref="H47:I47"/>
    <mergeCell ref="H46:I46"/>
    <mergeCell ref="D34:G34"/>
    <mergeCell ref="K35:M35"/>
    <mergeCell ref="K36:M36"/>
    <mergeCell ref="N36:N37"/>
    <mergeCell ref="M34:N34"/>
    <mergeCell ref="K46:M46"/>
    <mergeCell ref="D50:E50"/>
    <mergeCell ref="D49:E49"/>
    <mergeCell ref="D48:E48"/>
    <mergeCell ref="D47:E47"/>
    <mergeCell ref="D46:E46"/>
    <mergeCell ref="F50:G50"/>
    <mergeCell ref="F49:G49"/>
    <mergeCell ref="F48:G48"/>
    <mergeCell ref="F47:G47"/>
    <mergeCell ref="F46:G46"/>
    <mergeCell ref="D41:E41"/>
    <mergeCell ref="D42:E42"/>
    <mergeCell ref="D43:E43"/>
    <mergeCell ref="O36:O37"/>
    <mergeCell ref="K47:M47"/>
    <mergeCell ref="K48:M48"/>
    <mergeCell ref="O43:O44"/>
    <mergeCell ref="N43:N44"/>
    <mergeCell ref="P36:P37"/>
    <mergeCell ref="K37:M37"/>
    <mergeCell ref="K38:M38"/>
    <mergeCell ref="K39:M39"/>
    <mergeCell ref="N38:N39"/>
    <mergeCell ref="O38:O39"/>
    <mergeCell ref="P38:P39"/>
    <mergeCell ref="K41:M41"/>
    <mergeCell ref="N40:N41"/>
    <mergeCell ref="O40:O41"/>
    <mergeCell ref="P40:P41"/>
    <mergeCell ref="P43:P44"/>
    <mergeCell ref="N45:N46"/>
    <mergeCell ref="O45:O46"/>
    <mergeCell ref="P45:P46"/>
    <mergeCell ref="K42:M42"/>
    <mergeCell ref="K43:M43"/>
    <mergeCell ref="K44:M44"/>
    <mergeCell ref="K45:M45"/>
    <mergeCell ref="H73:I74"/>
    <mergeCell ref="O65:P65"/>
    <mergeCell ref="O66:P66"/>
    <mergeCell ref="N52:O52"/>
    <mergeCell ref="N53:O53"/>
    <mergeCell ref="N54:O54"/>
    <mergeCell ref="N55:O55"/>
    <mergeCell ref="P54:P55"/>
    <mergeCell ref="N56:O56"/>
    <mergeCell ref="N57:O57"/>
    <mergeCell ref="K60:L60"/>
    <mergeCell ref="H65:I65"/>
    <mergeCell ref="H64:I6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Longitud y peso (estructura)</vt:lpstr>
      <vt:lpstr>Modelos de adaptación</vt:lpstr>
      <vt:lpstr>Hoja1</vt:lpstr>
      <vt:lpstr>Tabla de modelos-grupos</vt:lpstr>
      <vt:lpstr>Hoja2</vt:lpstr>
      <vt:lpstr>Presupuesto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Jose</cp:lastModifiedBy>
  <dcterms:created xsi:type="dcterms:W3CDTF">2011-05-10T14:21:28Z</dcterms:created>
  <dcterms:modified xsi:type="dcterms:W3CDTF">2011-06-10T01:59:02Z</dcterms:modified>
</cp:coreProperties>
</file>